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 tabRatio="494" firstSheet="2" activeTab="5"/>
  </bookViews>
  <sheets>
    <sheet name="Title" sheetId="6" r:id="rId1"/>
    <sheet name=" Scenario 1- Business as Usual" sheetId="4" r:id="rId2"/>
    <sheet name="Scenario 2- Encouraged Growth" sheetId="1" r:id="rId3"/>
    <sheet name="Scenario 3- Accelerated Growth" sheetId="2" r:id="rId4"/>
    <sheet name="GHG Emissions" sheetId="3" r:id="rId5"/>
    <sheet name="Tables" sheetId="5" r:id="rId6"/>
    <sheet name="Sheet1" sheetId="7" r:id="rId7"/>
  </sheets>
  <calcPr calcId="125725"/>
</workbook>
</file>

<file path=xl/calcChain.xml><?xml version="1.0" encoding="utf-8"?>
<calcChain xmlns="http://schemas.openxmlformats.org/spreadsheetml/2006/main">
  <c r="I20" i="5"/>
  <c r="N39" i="2"/>
  <c r="AP4" i="5"/>
  <c r="AP17" l="1"/>
  <c r="AP15"/>
  <c r="AP11"/>
  <c r="AP8"/>
  <c r="AP20" s="1"/>
  <c r="AQ20" s="1"/>
  <c r="AP7"/>
  <c r="AP5"/>
  <c r="R99" i="2"/>
  <c r="Q99"/>
  <c r="P99"/>
  <c r="O99"/>
  <c r="N99"/>
  <c r="R98"/>
  <c r="Q98"/>
  <c r="P98"/>
  <c r="O98"/>
  <c r="N98"/>
  <c r="R97"/>
  <c r="Q97"/>
  <c r="P97"/>
  <c r="O97"/>
  <c r="N97"/>
  <c r="R96"/>
  <c r="Q96"/>
  <c r="P96"/>
  <c r="O96"/>
  <c r="N96"/>
  <c r="R95"/>
  <c r="Q95"/>
  <c r="P95"/>
  <c r="O95"/>
  <c r="N95"/>
  <c r="R94"/>
  <c r="Q94"/>
  <c r="P94"/>
  <c r="O94"/>
  <c r="N94"/>
  <c r="R93"/>
  <c r="Q93"/>
  <c r="P93"/>
  <c r="O93"/>
  <c r="N93"/>
  <c r="R92"/>
  <c r="Q92"/>
  <c r="P92"/>
  <c r="O92"/>
  <c r="N92"/>
  <c r="R91"/>
  <c r="Q91"/>
  <c r="P91"/>
  <c r="O91"/>
  <c r="N91"/>
  <c r="R90"/>
  <c r="Q90"/>
  <c r="P90"/>
  <c r="O90"/>
  <c r="N90"/>
  <c r="R89"/>
  <c r="Q89"/>
  <c r="P89"/>
  <c r="O89"/>
  <c r="N89"/>
  <c r="R88"/>
  <c r="Q88"/>
  <c r="P88"/>
  <c r="O88"/>
  <c r="N88"/>
  <c r="R87"/>
  <c r="Q87"/>
  <c r="P87"/>
  <c r="O87"/>
  <c r="N87"/>
  <c r="R86"/>
  <c r="Q86"/>
  <c r="P86"/>
  <c r="O86"/>
  <c r="N86"/>
  <c r="R85"/>
  <c r="Q85"/>
  <c r="P85"/>
  <c r="O85"/>
  <c r="N85"/>
  <c r="R84"/>
  <c r="Q84"/>
  <c r="P84"/>
  <c r="O84"/>
  <c r="N84"/>
  <c r="R83"/>
  <c r="Q83"/>
  <c r="P83"/>
  <c r="O83"/>
  <c r="N83"/>
  <c r="N61"/>
  <c r="O61"/>
  <c r="P61"/>
  <c r="Q61"/>
  <c r="R61"/>
  <c r="N62"/>
  <c r="O62"/>
  <c r="P62"/>
  <c r="Q62"/>
  <c r="R62"/>
  <c r="N63"/>
  <c r="O63"/>
  <c r="P63"/>
  <c r="Q63"/>
  <c r="R63"/>
  <c r="N64"/>
  <c r="O64"/>
  <c r="P64"/>
  <c r="Q64"/>
  <c r="R64"/>
  <c r="N65"/>
  <c r="O65"/>
  <c r="P65"/>
  <c r="Q65"/>
  <c r="R65"/>
  <c r="N66"/>
  <c r="O66"/>
  <c r="P66"/>
  <c r="Q66"/>
  <c r="R66"/>
  <c r="N67"/>
  <c r="O67"/>
  <c r="P67"/>
  <c r="Q67"/>
  <c r="R67"/>
  <c r="N68"/>
  <c r="O68"/>
  <c r="P68"/>
  <c r="Q68"/>
  <c r="R68"/>
  <c r="N69"/>
  <c r="O69"/>
  <c r="P69"/>
  <c r="Q69"/>
  <c r="R69"/>
  <c r="N70"/>
  <c r="O70"/>
  <c r="P70"/>
  <c r="Q70"/>
  <c r="R70"/>
  <c r="N71"/>
  <c r="O71"/>
  <c r="P71"/>
  <c r="Q71"/>
  <c r="R71"/>
  <c r="N72"/>
  <c r="O72"/>
  <c r="P72"/>
  <c r="Q72"/>
  <c r="R72"/>
  <c r="N73"/>
  <c r="O73"/>
  <c r="P73"/>
  <c r="Q73"/>
  <c r="R73"/>
  <c r="N74"/>
  <c r="O74"/>
  <c r="P74"/>
  <c r="Q74"/>
  <c r="R74"/>
  <c r="N75"/>
  <c r="O75"/>
  <c r="P75"/>
  <c r="Q75"/>
  <c r="R75"/>
  <c r="N76"/>
  <c r="O76"/>
  <c r="P76"/>
  <c r="Q76"/>
  <c r="R76"/>
  <c r="N77"/>
  <c r="O77"/>
  <c r="P77"/>
  <c r="Q77"/>
  <c r="R77"/>
  <c r="O39"/>
  <c r="P39"/>
  <c r="Q39"/>
  <c r="R39"/>
  <c r="N40"/>
  <c r="O40"/>
  <c r="P40"/>
  <c r="Q40"/>
  <c r="R40"/>
  <c r="N41"/>
  <c r="O41"/>
  <c r="P41"/>
  <c r="Q41"/>
  <c r="R41"/>
  <c r="N42"/>
  <c r="O42"/>
  <c r="P42"/>
  <c r="Q42"/>
  <c r="R42"/>
  <c r="N43"/>
  <c r="O43"/>
  <c r="P43"/>
  <c r="Q43"/>
  <c r="R43"/>
  <c r="N44"/>
  <c r="O44"/>
  <c r="P44"/>
  <c r="Q44"/>
  <c r="R44"/>
  <c r="N45"/>
  <c r="O45"/>
  <c r="P45"/>
  <c r="Q45"/>
  <c r="R45"/>
  <c r="N46"/>
  <c r="O46"/>
  <c r="P46"/>
  <c r="Q46"/>
  <c r="R46"/>
  <c r="N47"/>
  <c r="O47"/>
  <c r="P47"/>
  <c r="Q47"/>
  <c r="R47"/>
  <c r="N48"/>
  <c r="O48"/>
  <c r="P48"/>
  <c r="Q48"/>
  <c r="R48"/>
  <c r="N49"/>
  <c r="O49"/>
  <c r="P49"/>
  <c r="Q49"/>
  <c r="R49"/>
  <c r="N50"/>
  <c r="O50"/>
  <c r="P50"/>
  <c r="Q50"/>
  <c r="R50"/>
  <c r="N51"/>
  <c r="O51"/>
  <c r="P51"/>
  <c r="Q51"/>
  <c r="R51"/>
  <c r="N52"/>
  <c r="O52"/>
  <c r="P52"/>
  <c r="Q52"/>
  <c r="R52"/>
  <c r="N53"/>
  <c r="O53"/>
  <c r="P53"/>
  <c r="Q53"/>
  <c r="R53"/>
  <c r="N54"/>
  <c r="O54"/>
  <c r="P54"/>
  <c r="Q54"/>
  <c r="R54"/>
  <c r="N55"/>
  <c r="O55"/>
  <c r="P55"/>
  <c r="Q55"/>
  <c r="R55"/>
  <c r="R99" i="1"/>
  <c r="Q99"/>
  <c r="P99"/>
  <c r="O99"/>
  <c r="N99"/>
  <c r="R98"/>
  <c r="Q98"/>
  <c r="P98"/>
  <c r="O98"/>
  <c r="N98"/>
  <c r="R97"/>
  <c r="Q97"/>
  <c r="P97"/>
  <c r="O97"/>
  <c r="N97"/>
  <c r="R96"/>
  <c r="Q96"/>
  <c r="P96"/>
  <c r="O96"/>
  <c r="N96"/>
  <c r="R95"/>
  <c r="Q95"/>
  <c r="P95"/>
  <c r="O95"/>
  <c r="N95"/>
  <c r="R94"/>
  <c r="Q94"/>
  <c r="P94"/>
  <c r="O94"/>
  <c r="N94"/>
  <c r="R93"/>
  <c r="Q93"/>
  <c r="P93"/>
  <c r="O93"/>
  <c r="N93"/>
  <c r="R92"/>
  <c r="Q92"/>
  <c r="P92"/>
  <c r="O92"/>
  <c r="N92"/>
  <c r="R91"/>
  <c r="Q91"/>
  <c r="P91"/>
  <c r="O91"/>
  <c r="N91"/>
  <c r="R90"/>
  <c r="Q90"/>
  <c r="P90"/>
  <c r="O90"/>
  <c r="N90"/>
  <c r="R89"/>
  <c r="Q89"/>
  <c r="P89"/>
  <c r="O89"/>
  <c r="N89"/>
  <c r="R88"/>
  <c r="Q88"/>
  <c r="P88"/>
  <c r="O88"/>
  <c r="N88"/>
  <c r="R87"/>
  <c r="Q87"/>
  <c r="P87"/>
  <c r="O87"/>
  <c r="N87"/>
  <c r="R86"/>
  <c r="Q86"/>
  <c r="P86"/>
  <c r="O86"/>
  <c r="N86"/>
  <c r="R85"/>
  <c r="Q85"/>
  <c r="P85"/>
  <c r="O85"/>
  <c r="N85"/>
  <c r="R84"/>
  <c r="Q84"/>
  <c r="P84"/>
  <c r="O84"/>
  <c r="N84"/>
  <c r="R83"/>
  <c r="Q83"/>
  <c r="P83"/>
  <c r="O83"/>
  <c r="N83"/>
  <c r="N61"/>
  <c r="O61"/>
  <c r="P61"/>
  <c r="Q61"/>
  <c r="R61"/>
  <c r="N62"/>
  <c r="O62"/>
  <c r="P62"/>
  <c r="Q62"/>
  <c r="R62"/>
  <c r="N63"/>
  <c r="O63"/>
  <c r="P63"/>
  <c r="Q63"/>
  <c r="R63"/>
  <c r="N64"/>
  <c r="O64"/>
  <c r="P64"/>
  <c r="Q64"/>
  <c r="R64"/>
  <c r="N65"/>
  <c r="O65"/>
  <c r="P65"/>
  <c r="Q65"/>
  <c r="R65"/>
  <c r="N66"/>
  <c r="O66"/>
  <c r="P66"/>
  <c r="Q66"/>
  <c r="R66"/>
  <c r="N67"/>
  <c r="O67"/>
  <c r="P67"/>
  <c r="Q67"/>
  <c r="R67"/>
  <c r="N68"/>
  <c r="O68"/>
  <c r="P68"/>
  <c r="Q68"/>
  <c r="R68"/>
  <c r="N69"/>
  <c r="O69"/>
  <c r="P69"/>
  <c r="Q69"/>
  <c r="R69"/>
  <c r="N70"/>
  <c r="O70"/>
  <c r="P70"/>
  <c r="Q70"/>
  <c r="R70"/>
  <c r="N71"/>
  <c r="O71"/>
  <c r="P71"/>
  <c r="Q71"/>
  <c r="R71"/>
  <c r="N72"/>
  <c r="O72"/>
  <c r="P72"/>
  <c r="Q72"/>
  <c r="R72"/>
  <c r="N73"/>
  <c r="O73"/>
  <c r="P73"/>
  <c r="Q73"/>
  <c r="R73"/>
  <c r="N74"/>
  <c r="O74"/>
  <c r="P74"/>
  <c r="Q74"/>
  <c r="R74"/>
  <c r="N75"/>
  <c r="O75"/>
  <c r="P75"/>
  <c r="Q75"/>
  <c r="R75"/>
  <c r="N76"/>
  <c r="O76"/>
  <c r="P76"/>
  <c r="Q76"/>
  <c r="R76"/>
  <c r="N77"/>
  <c r="O77"/>
  <c r="P77"/>
  <c r="Q77"/>
  <c r="R77"/>
  <c r="N39"/>
  <c r="O39"/>
  <c r="P39"/>
  <c r="Q39"/>
  <c r="R39"/>
  <c r="N40"/>
  <c r="O40"/>
  <c r="P40"/>
  <c r="Q40"/>
  <c r="R40"/>
  <c r="N41"/>
  <c r="O41"/>
  <c r="P41"/>
  <c r="Q41"/>
  <c r="R41"/>
  <c r="N42"/>
  <c r="O42"/>
  <c r="P42"/>
  <c r="Q42"/>
  <c r="R42"/>
  <c r="N43"/>
  <c r="O43"/>
  <c r="P43"/>
  <c r="Q43"/>
  <c r="R43"/>
  <c r="N44"/>
  <c r="O44"/>
  <c r="P44"/>
  <c r="Q44"/>
  <c r="R44"/>
  <c r="N45"/>
  <c r="O45"/>
  <c r="P45"/>
  <c r="Q45"/>
  <c r="R45"/>
  <c r="N46"/>
  <c r="O46"/>
  <c r="P46"/>
  <c r="Q46"/>
  <c r="R46"/>
  <c r="N47"/>
  <c r="O47"/>
  <c r="P47"/>
  <c r="Q47"/>
  <c r="R47"/>
  <c r="N48"/>
  <c r="O48"/>
  <c r="P48"/>
  <c r="Q48"/>
  <c r="R48"/>
  <c r="N49"/>
  <c r="O49"/>
  <c r="P49"/>
  <c r="Q49"/>
  <c r="R49"/>
  <c r="N50"/>
  <c r="O50"/>
  <c r="P50"/>
  <c r="Q50"/>
  <c r="R50"/>
  <c r="N51"/>
  <c r="O51"/>
  <c r="P51"/>
  <c r="Q51"/>
  <c r="R51"/>
  <c r="N52"/>
  <c r="O52"/>
  <c r="P52"/>
  <c r="Q52"/>
  <c r="R52"/>
  <c r="N53"/>
  <c r="O53"/>
  <c r="P53"/>
  <c r="Q53"/>
  <c r="R53"/>
  <c r="N54"/>
  <c r="O54"/>
  <c r="P54"/>
  <c r="Q54"/>
  <c r="R54"/>
  <c r="N55"/>
  <c r="O55"/>
  <c r="P55"/>
  <c r="Q55"/>
  <c r="R55"/>
  <c r="N83" i="4"/>
  <c r="O83"/>
  <c r="P83"/>
  <c r="Q83"/>
  <c r="R83"/>
  <c r="N84"/>
  <c r="O84"/>
  <c r="P84"/>
  <c r="Q84"/>
  <c r="R84"/>
  <c r="N85"/>
  <c r="O85"/>
  <c r="P85"/>
  <c r="Q85"/>
  <c r="R85"/>
  <c r="N86"/>
  <c r="O86"/>
  <c r="P86"/>
  <c r="Q86"/>
  <c r="R86"/>
  <c r="N87"/>
  <c r="O87"/>
  <c r="P87"/>
  <c r="Q87"/>
  <c r="R87"/>
  <c r="N88"/>
  <c r="O88"/>
  <c r="P88"/>
  <c r="Q88"/>
  <c r="R88"/>
  <c r="N89"/>
  <c r="O89"/>
  <c r="P89"/>
  <c r="Q89"/>
  <c r="R89"/>
  <c r="N90"/>
  <c r="O90"/>
  <c r="P90"/>
  <c r="Q90"/>
  <c r="R90"/>
  <c r="N91"/>
  <c r="O91"/>
  <c r="P91"/>
  <c r="Q91"/>
  <c r="R91"/>
  <c r="N92"/>
  <c r="O92"/>
  <c r="P92"/>
  <c r="Q92"/>
  <c r="R92"/>
  <c r="N93"/>
  <c r="O93"/>
  <c r="P93"/>
  <c r="Q93"/>
  <c r="R93"/>
  <c r="N94"/>
  <c r="O94"/>
  <c r="P94"/>
  <c r="Q94"/>
  <c r="R94"/>
  <c r="N95"/>
  <c r="O95"/>
  <c r="P95"/>
  <c r="Q95"/>
  <c r="R95"/>
  <c r="N96"/>
  <c r="O96"/>
  <c r="P96"/>
  <c r="Q96"/>
  <c r="R96"/>
  <c r="N97"/>
  <c r="O97"/>
  <c r="P97"/>
  <c r="Q97"/>
  <c r="R97"/>
  <c r="N98"/>
  <c r="O98"/>
  <c r="P98"/>
  <c r="Q98"/>
  <c r="R98"/>
  <c r="N99"/>
  <c r="O99"/>
  <c r="P99"/>
  <c r="Q99"/>
  <c r="R99"/>
  <c r="N61"/>
  <c r="O61"/>
  <c r="P61"/>
  <c r="Q61"/>
  <c r="R61"/>
  <c r="N62"/>
  <c r="O62"/>
  <c r="P62"/>
  <c r="Q62"/>
  <c r="R62"/>
  <c r="N63"/>
  <c r="O63"/>
  <c r="P63"/>
  <c r="Q63"/>
  <c r="R63"/>
  <c r="N64"/>
  <c r="O64"/>
  <c r="P64"/>
  <c r="Q64"/>
  <c r="R64"/>
  <c r="N65"/>
  <c r="O65"/>
  <c r="P65"/>
  <c r="Q65"/>
  <c r="R65"/>
  <c r="N66"/>
  <c r="O66"/>
  <c r="P66"/>
  <c r="Q66"/>
  <c r="R66"/>
  <c r="N67"/>
  <c r="O67"/>
  <c r="P67"/>
  <c r="Q67"/>
  <c r="R67"/>
  <c r="N68"/>
  <c r="O68"/>
  <c r="P68"/>
  <c r="Q68"/>
  <c r="R68"/>
  <c r="N69"/>
  <c r="O69"/>
  <c r="P69"/>
  <c r="Q69"/>
  <c r="R69"/>
  <c r="N70"/>
  <c r="O70"/>
  <c r="P70"/>
  <c r="Q70"/>
  <c r="R70"/>
  <c r="N71"/>
  <c r="O71"/>
  <c r="P71"/>
  <c r="Q71"/>
  <c r="R71"/>
  <c r="N72"/>
  <c r="O72"/>
  <c r="P72"/>
  <c r="Q72"/>
  <c r="R72"/>
  <c r="N73"/>
  <c r="O73"/>
  <c r="P73"/>
  <c r="Q73"/>
  <c r="R73"/>
  <c r="N74"/>
  <c r="O74"/>
  <c r="P74"/>
  <c r="Q74"/>
  <c r="R74"/>
  <c r="N75"/>
  <c r="O75"/>
  <c r="P75"/>
  <c r="Q75"/>
  <c r="R75"/>
  <c r="N76"/>
  <c r="O76"/>
  <c r="P76"/>
  <c r="Q76"/>
  <c r="R76"/>
  <c r="N77"/>
  <c r="O77"/>
  <c r="P77"/>
  <c r="Q77"/>
  <c r="R77"/>
  <c r="N39"/>
  <c r="O39"/>
  <c r="P39"/>
  <c r="Q39"/>
  <c r="R39"/>
  <c r="N40"/>
  <c r="O40"/>
  <c r="P40"/>
  <c r="Q40"/>
  <c r="R40"/>
  <c r="N41"/>
  <c r="O41"/>
  <c r="P41"/>
  <c r="Q41"/>
  <c r="R41"/>
  <c r="N42"/>
  <c r="O42"/>
  <c r="P42"/>
  <c r="Q42"/>
  <c r="R42"/>
  <c r="N43"/>
  <c r="O43"/>
  <c r="P43"/>
  <c r="Q43"/>
  <c r="R43"/>
  <c r="N44"/>
  <c r="O44"/>
  <c r="P44"/>
  <c r="Q44"/>
  <c r="R44"/>
  <c r="N45"/>
  <c r="O45"/>
  <c r="P45"/>
  <c r="Q45"/>
  <c r="R45"/>
  <c r="N46"/>
  <c r="O46"/>
  <c r="P46"/>
  <c r="Q46"/>
  <c r="R46"/>
  <c r="N47"/>
  <c r="O47"/>
  <c r="P47"/>
  <c r="Q47"/>
  <c r="R47"/>
  <c r="N48"/>
  <c r="O48"/>
  <c r="P48"/>
  <c r="Q48"/>
  <c r="R48"/>
  <c r="N49"/>
  <c r="O49"/>
  <c r="P49"/>
  <c r="Q49"/>
  <c r="R49"/>
  <c r="N50"/>
  <c r="O50"/>
  <c r="P50"/>
  <c r="Q50"/>
  <c r="R50"/>
  <c r="N51"/>
  <c r="O51"/>
  <c r="P51"/>
  <c r="Q51"/>
  <c r="R51"/>
  <c r="N52"/>
  <c r="O52"/>
  <c r="P52"/>
  <c r="Q52"/>
  <c r="R52"/>
  <c r="N53"/>
  <c r="O53"/>
  <c r="P53"/>
  <c r="Q53"/>
  <c r="R53"/>
  <c r="N54"/>
  <c r="O54"/>
  <c r="P54"/>
  <c r="Q54"/>
  <c r="R54"/>
  <c r="N55"/>
  <c r="O55"/>
  <c r="P55"/>
  <c r="Q55"/>
  <c r="R55"/>
  <c r="Q46" i="5"/>
  <c r="G20"/>
  <c r="O56" i="2"/>
  <c r="O49" i="5"/>
  <c r="Q49" s="1"/>
  <c r="U39" i="2"/>
  <c r="V16"/>
  <c r="T39"/>
  <c r="J62" i="5"/>
  <c r="Z40"/>
  <c r="Z31"/>
  <c r="AI6"/>
  <c r="J20"/>
  <c r="K20"/>
  <c r="L20"/>
  <c r="M20"/>
  <c r="N20"/>
  <c r="O61"/>
  <c r="O57"/>
  <c r="O53"/>
  <c r="O47"/>
  <c r="Q47" s="1"/>
  <c r="O46"/>
  <c r="P46" s="1"/>
  <c r="O45"/>
  <c r="O19"/>
  <c r="P19" s="1"/>
  <c r="X19" s="1"/>
  <c r="Y19" s="1"/>
  <c r="AG19" s="1"/>
  <c r="AH19" s="1"/>
  <c r="O18"/>
  <c r="P18" s="1"/>
  <c r="X18" s="1"/>
  <c r="Y18" s="1"/>
  <c r="AG18" s="1"/>
  <c r="AH18" s="1"/>
  <c r="O15"/>
  <c r="P15" s="1"/>
  <c r="X15" s="1"/>
  <c r="Y15" s="1"/>
  <c r="AG15" s="1"/>
  <c r="AH15" s="1"/>
  <c r="O14"/>
  <c r="Q14" s="1"/>
  <c r="O11"/>
  <c r="P11" s="1"/>
  <c r="X11" s="1"/>
  <c r="Y11" s="1"/>
  <c r="AG11" s="1"/>
  <c r="AH11" s="1"/>
  <c r="O10"/>
  <c r="Q10" s="1"/>
  <c r="O7"/>
  <c r="P7" s="1"/>
  <c r="X7" s="1"/>
  <c r="Y7" s="1"/>
  <c r="AG7" s="1"/>
  <c r="AH7" s="1"/>
  <c r="O6"/>
  <c r="P6" s="1"/>
  <c r="X6" s="1"/>
  <c r="Y6" s="1"/>
  <c r="AG6" s="1"/>
  <c r="AH6" s="1"/>
  <c r="P10"/>
  <c r="X10" s="1"/>
  <c r="Y10" s="1"/>
  <c r="AG10" s="1"/>
  <c r="AH10" s="1"/>
  <c r="O40"/>
  <c r="Q40" s="1"/>
  <c r="O39"/>
  <c r="P39" s="1"/>
  <c r="X39" s="1"/>
  <c r="O37"/>
  <c r="P37" s="1"/>
  <c r="X37" s="1"/>
  <c r="Y37" s="1"/>
  <c r="AG37" s="1"/>
  <c r="AH37" s="1"/>
  <c r="O36"/>
  <c r="P36" s="1"/>
  <c r="X36" s="1"/>
  <c r="Y36" s="1"/>
  <c r="AG36" s="1"/>
  <c r="AH36" s="1"/>
  <c r="O35"/>
  <c r="P35" s="1"/>
  <c r="X35" s="1"/>
  <c r="Y35" s="1"/>
  <c r="AG35" s="1"/>
  <c r="AH35" s="1"/>
  <c r="O33"/>
  <c r="P33" s="1"/>
  <c r="X33" s="1"/>
  <c r="O32"/>
  <c r="P32" s="1"/>
  <c r="X32" s="1"/>
  <c r="Y32" s="1"/>
  <c r="AG32" s="1"/>
  <c r="AH32" s="1"/>
  <c r="O31"/>
  <c r="Q31" s="1"/>
  <c r="O29"/>
  <c r="P29" s="1"/>
  <c r="X29" s="1"/>
  <c r="Y29" s="1"/>
  <c r="AG29" s="1"/>
  <c r="AH29" s="1"/>
  <c r="O28"/>
  <c r="P28" s="1"/>
  <c r="X28" s="1"/>
  <c r="Y28" s="1"/>
  <c r="AG28" s="1"/>
  <c r="AH28" s="1"/>
  <c r="O27"/>
  <c r="Q27" s="1"/>
  <c r="O25"/>
  <c r="Q25" s="1"/>
  <c r="P40"/>
  <c r="X40" s="1"/>
  <c r="Y40" s="1"/>
  <c r="AG40" s="1"/>
  <c r="AH40" s="1"/>
  <c r="T33" i="4"/>
  <c r="N33" i="2"/>
  <c r="AF62" i="5"/>
  <c r="AE62"/>
  <c r="AD62"/>
  <c r="AC62"/>
  <c r="AB62"/>
  <c r="W62"/>
  <c r="V62"/>
  <c r="U62"/>
  <c r="T62"/>
  <c r="S62"/>
  <c r="N62"/>
  <c r="M62"/>
  <c r="L62"/>
  <c r="K62"/>
  <c r="G62"/>
  <c r="F62"/>
  <c r="E62"/>
  <c r="D62"/>
  <c r="C62"/>
  <c r="B62"/>
  <c r="AF41"/>
  <c r="AE41"/>
  <c r="AD41"/>
  <c r="AC41"/>
  <c r="AB41"/>
  <c r="W41"/>
  <c r="V41"/>
  <c r="U41"/>
  <c r="T41"/>
  <c r="S41"/>
  <c r="N41"/>
  <c r="M41"/>
  <c r="L41"/>
  <c r="K41"/>
  <c r="J41"/>
  <c r="G41"/>
  <c r="F41"/>
  <c r="E41"/>
  <c r="D41"/>
  <c r="C41"/>
  <c r="B41"/>
  <c r="AF20"/>
  <c r="AE20"/>
  <c r="AD20"/>
  <c r="AC20"/>
  <c r="AB20"/>
  <c r="W20"/>
  <c r="V20"/>
  <c r="U20"/>
  <c r="T20"/>
  <c r="S20"/>
  <c r="H24"/>
  <c r="H40"/>
  <c r="H39"/>
  <c r="H38"/>
  <c r="O38" s="1"/>
  <c r="H37"/>
  <c r="H36"/>
  <c r="H35"/>
  <c r="H34"/>
  <c r="O34" s="1"/>
  <c r="H33"/>
  <c r="H32"/>
  <c r="H31"/>
  <c r="H30"/>
  <c r="O30" s="1"/>
  <c r="H29"/>
  <c r="H28"/>
  <c r="H27"/>
  <c r="H26"/>
  <c r="O26" s="1"/>
  <c r="H25"/>
  <c r="I42" s="1"/>
  <c r="H19"/>
  <c r="H18"/>
  <c r="H17"/>
  <c r="O17" s="1"/>
  <c r="H16"/>
  <c r="O16" s="1"/>
  <c r="H15"/>
  <c r="H14"/>
  <c r="H13"/>
  <c r="O13" s="1"/>
  <c r="H12"/>
  <c r="O12" s="1"/>
  <c r="H11"/>
  <c r="H10"/>
  <c r="H9"/>
  <c r="O9" s="1"/>
  <c r="H8"/>
  <c r="O8" s="1"/>
  <c r="H7"/>
  <c r="H6"/>
  <c r="H5"/>
  <c r="O5" s="1"/>
  <c r="H4"/>
  <c r="H3"/>
  <c r="H61"/>
  <c r="H60"/>
  <c r="O60" s="1"/>
  <c r="H59"/>
  <c r="O59" s="1"/>
  <c r="H58"/>
  <c r="O58" s="1"/>
  <c r="H57"/>
  <c r="H56"/>
  <c r="O56" s="1"/>
  <c r="H55"/>
  <c r="O55" s="1"/>
  <c r="H54"/>
  <c r="O54" s="1"/>
  <c r="H53"/>
  <c r="H52"/>
  <c r="O52" s="1"/>
  <c r="H51"/>
  <c r="O51" s="1"/>
  <c r="H50"/>
  <c r="O50" s="1"/>
  <c r="H49"/>
  <c r="H48"/>
  <c r="O48" s="1"/>
  <c r="H47"/>
  <c r="H46"/>
  <c r="I63" s="1"/>
  <c r="H45"/>
  <c r="H62" s="1"/>
  <c r="F20"/>
  <c r="E20"/>
  <c r="D20"/>
  <c r="C20"/>
  <c r="B20"/>
  <c r="P31"/>
  <c r="X31" s="1"/>
  <c r="Y31" s="1"/>
  <c r="AG31" s="1"/>
  <c r="AH31" s="1"/>
  <c r="P27"/>
  <c r="X27" s="1"/>
  <c r="Y27" s="1"/>
  <c r="AG27" s="1"/>
  <c r="AH27" s="1"/>
  <c r="Q55" l="1"/>
  <c r="P55"/>
  <c r="X55" s="1"/>
  <c r="Q50"/>
  <c r="P50"/>
  <c r="X50" s="1"/>
  <c r="Y50" s="1"/>
  <c r="Q58"/>
  <c r="P58"/>
  <c r="X58" s="1"/>
  <c r="Q51"/>
  <c r="P51"/>
  <c r="Q59"/>
  <c r="P59"/>
  <c r="P8"/>
  <c r="X8" s="1"/>
  <c r="Y8" s="1"/>
  <c r="AG8" s="1"/>
  <c r="AH8" s="1"/>
  <c r="Q8"/>
  <c r="P12"/>
  <c r="X12" s="1"/>
  <c r="Y12" s="1"/>
  <c r="AG12" s="1"/>
  <c r="AH12" s="1"/>
  <c r="Q12"/>
  <c r="P16"/>
  <c r="X16" s="1"/>
  <c r="Y16" s="1"/>
  <c r="AG16" s="1"/>
  <c r="AH16" s="1"/>
  <c r="Q16"/>
  <c r="Q54"/>
  <c r="P54"/>
  <c r="Q48"/>
  <c r="P48"/>
  <c r="Q52"/>
  <c r="P52"/>
  <c r="Q56"/>
  <c r="P56"/>
  <c r="X56" s="1"/>
  <c r="Q60"/>
  <c r="P60"/>
  <c r="P5"/>
  <c r="X5" s="1"/>
  <c r="Q5"/>
  <c r="P9"/>
  <c r="X9" s="1"/>
  <c r="Q9"/>
  <c r="P13"/>
  <c r="X13" s="1"/>
  <c r="Q13"/>
  <c r="P17"/>
  <c r="X17" s="1"/>
  <c r="Q17"/>
  <c r="P26"/>
  <c r="X26" s="1"/>
  <c r="Y26" s="1"/>
  <c r="AG26" s="1"/>
  <c r="Q26"/>
  <c r="P30"/>
  <c r="X30" s="1"/>
  <c r="Y30" s="1"/>
  <c r="AG30" s="1"/>
  <c r="Q30"/>
  <c r="P34"/>
  <c r="X34" s="1"/>
  <c r="Y34" s="1"/>
  <c r="AG34" s="1"/>
  <c r="Q34"/>
  <c r="P38"/>
  <c r="X38" s="1"/>
  <c r="Y38" s="1"/>
  <c r="AG38" s="1"/>
  <c r="Q38"/>
  <c r="Q7"/>
  <c r="Q11"/>
  <c r="Q15"/>
  <c r="Q19"/>
  <c r="Z28"/>
  <c r="Z36"/>
  <c r="P47"/>
  <c r="I21"/>
  <c r="X53"/>
  <c r="H41"/>
  <c r="H20"/>
  <c r="P14"/>
  <c r="X14" s="1"/>
  <c r="Y14" s="1"/>
  <c r="AG14" s="1"/>
  <c r="AH14" s="1"/>
  <c r="O3"/>
  <c r="Q6"/>
  <c r="Q18"/>
  <c r="Z27"/>
  <c r="Z35"/>
  <c r="Q45"/>
  <c r="P25"/>
  <c r="X25" s="1"/>
  <c r="Z25" s="1"/>
  <c r="O4"/>
  <c r="O24"/>
  <c r="AI7"/>
  <c r="Z32"/>
  <c r="P45"/>
  <c r="P62" s="1"/>
  <c r="P49"/>
  <c r="X49" s="1"/>
  <c r="Y49" s="1"/>
  <c r="P53"/>
  <c r="P57"/>
  <c r="X57" s="1"/>
  <c r="P61"/>
  <c r="X61" s="1"/>
  <c r="Q53"/>
  <c r="Q57"/>
  <c r="Q61"/>
  <c r="P56" i="2"/>
  <c r="Q56"/>
  <c r="R56"/>
  <c r="N56"/>
  <c r="Y33" i="5"/>
  <c r="AG33" s="1"/>
  <c r="Z33"/>
  <c r="Y39"/>
  <c r="AG39" s="1"/>
  <c r="Z39"/>
  <c r="Q33"/>
  <c r="AI29"/>
  <c r="AI37"/>
  <c r="Q28"/>
  <c r="Q32"/>
  <c r="Q36"/>
  <c r="Z30"/>
  <c r="Z38"/>
  <c r="AI28"/>
  <c r="AI32"/>
  <c r="AI36"/>
  <c r="AI40"/>
  <c r="AK40" s="1"/>
  <c r="AL40" s="1"/>
  <c r="Q29"/>
  <c r="Q37"/>
  <c r="Q35"/>
  <c r="Q39"/>
  <c r="Z29"/>
  <c r="Z37"/>
  <c r="AI27"/>
  <c r="AK27" s="1"/>
  <c r="AL27" s="1"/>
  <c r="AI31"/>
  <c r="AK31" s="1"/>
  <c r="AL31" s="1"/>
  <c r="AI35"/>
  <c r="Z12"/>
  <c r="AI16"/>
  <c r="Z7"/>
  <c r="AK7" s="1"/>
  <c r="Z11"/>
  <c r="Z15"/>
  <c r="Z19"/>
  <c r="AI11"/>
  <c r="AI15"/>
  <c r="AI19"/>
  <c r="AI12"/>
  <c r="Z6"/>
  <c r="AK6" s="1"/>
  <c r="AL6" s="1"/>
  <c r="Z10"/>
  <c r="Z18"/>
  <c r="AI10"/>
  <c r="AI18"/>
  <c r="AI8"/>
  <c r="AG49"/>
  <c r="Z49"/>
  <c r="AG50"/>
  <c r="Z50"/>
  <c r="X47"/>
  <c r="X46"/>
  <c r="X54"/>
  <c r="X52"/>
  <c r="X48"/>
  <c r="X60"/>
  <c r="O62"/>
  <c r="X51"/>
  <c r="X59"/>
  <c r="O41"/>
  <c r="Y57" l="1"/>
  <c r="AG57" s="1"/>
  <c r="Z57"/>
  <c r="Y61"/>
  <c r="AG61" s="1"/>
  <c r="Z61"/>
  <c r="AH26"/>
  <c r="AI26"/>
  <c r="Y5"/>
  <c r="AG5" s="1"/>
  <c r="Z5"/>
  <c r="AH50"/>
  <c r="AI50"/>
  <c r="P24"/>
  <c r="Q24"/>
  <c r="Q41" s="1"/>
  <c r="Q3"/>
  <c r="P3"/>
  <c r="AH38"/>
  <c r="AI38"/>
  <c r="AK38" s="1"/>
  <c r="AH30"/>
  <c r="AI30"/>
  <c r="Y17"/>
  <c r="AG17" s="1"/>
  <c r="Z17"/>
  <c r="Y9"/>
  <c r="AG9" s="1"/>
  <c r="Z9"/>
  <c r="Z8"/>
  <c r="X45"/>
  <c r="AI14"/>
  <c r="AK28"/>
  <c r="AL28" s="1"/>
  <c r="AK50"/>
  <c r="AH49"/>
  <c r="AI49"/>
  <c r="AK49" s="1"/>
  <c r="Y25"/>
  <c r="AG25" s="1"/>
  <c r="Z42"/>
  <c r="Y53"/>
  <c r="AG53" s="1"/>
  <c r="Z53"/>
  <c r="AH34"/>
  <c r="AI34"/>
  <c r="Y13"/>
  <c r="AG13" s="1"/>
  <c r="Z13"/>
  <c r="P4"/>
  <c r="X4" s="1"/>
  <c r="Q21"/>
  <c r="Q4"/>
  <c r="Q62"/>
  <c r="AK8"/>
  <c r="AN8" s="1"/>
  <c r="Z26"/>
  <c r="AK26" s="1"/>
  <c r="Q42"/>
  <c r="O20"/>
  <c r="Z14"/>
  <c r="Z16"/>
  <c r="AK16" s="1"/>
  <c r="AL16" s="1"/>
  <c r="AK37"/>
  <c r="AL37" s="1"/>
  <c r="AK30"/>
  <c r="AL30" s="1"/>
  <c r="Z34"/>
  <c r="AK34" s="1"/>
  <c r="AL34" s="1"/>
  <c r="AH33"/>
  <c r="AI33"/>
  <c r="AK33"/>
  <c r="AL33" s="1"/>
  <c r="AK35"/>
  <c r="AL35" s="1"/>
  <c r="AK36"/>
  <c r="AH39"/>
  <c r="AI39"/>
  <c r="AK32"/>
  <c r="AL32" s="1"/>
  <c r="AK29"/>
  <c r="AL29" s="1"/>
  <c r="AL8"/>
  <c r="AN7"/>
  <c r="AL7"/>
  <c r="AK18"/>
  <c r="AL18" s="1"/>
  <c r="AK15"/>
  <c r="AK12"/>
  <c r="AL12" s="1"/>
  <c r="AK19"/>
  <c r="AL19" s="1"/>
  <c r="AK10"/>
  <c r="AL10" s="1"/>
  <c r="AK14"/>
  <c r="AL14" s="1"/>
  <c r="AK11"/>
  <c r="Z58"/>
  <c r="Y58"/>
  <c r="AG58" s="1"/>
  <c r="Y59"/>
  <c r="AG59" s="1"/>
  <c r="Z59"/>
  <c r="Z54"/>
  <c r="Y54"/>
  <c r="AG54" s="1"/>
  <c r="Y56"/>
  <c r="AG56" s="1"/>
  <c r="Z56"/>
  <c r="Y52"/>
  <c r="AG52" s="1"/>
  <c r="Z52"/>
  <c r="AG47"/>
  <c r="Y47"/>
  <c r="Z47"/>
  <c r="Y60"/>
  <c r="AG60" s="1"/>
  <c r="Z60"/>
  <c r="Y55"/>
  <c r="Z55"/>
  <c r="Y51"/>
  <c r="AG51" s="1"/>
  <c r="Z51"/>
  <c r="Y48"/>
  <c r="Z48"/>
  <c r="AG46"/>
  <c r="Z46"/>
  <c r="Y46"/>
  <c r="Z63" s="1"/>
  <c r="AG48"/>
  <c r="AG55"/>
  <c r="AH58" l="1"/>
  <c r="AI58"/>
  <c r="AK58" s="1"/>
  <c r="AL58" s="1"/>
  <c r="AL26"/>
  <c r="AN26"/>
  <c r="AK53"/>
  <c r="AL53" s="1"/>
  <c r="AN49"/>
  <c r="AL49"/>
  <c r="AH56"/>
  <c r="AI56"/>
  <c r="AK56" s="1"/>
  <c r="AL56" s="1"/>
  <c r="AN38"/>
  <c r="AL38"/>
  <c r="AK55"/>
  <c r="AL55" s="1"/>
  <c r="X3"/>
  <c r="P20"/>
  <c r="AH61"/>
  <c r="AI61"/>
  <c r="AK61" s="1"/>
  <c r="AL61" s="1"/>
  <c r="AH48"/>
  <c r="AI48"/>
  <c r="AK48" s="1"/>
  <c r="AL48" s="1"/>
  <c r="AH46"/>
  <c r="AI63" s="1"/>
  <c r="AI46"/>
  <c r="AH51"/>
  <c r="AI51"/>
  <c r="AK51" s="1"/>
  <c r="AL51" s="1"/>
  <c r="AH60"/>
  <c r="AI60"/>
  <c r="AK60" s="1"/>
  <c r="AL60" s="1"/>
  <c r="AH54"/>
  <c r="AI54"/>
  <c r="AK54" s="1"/>
  <c r="AL54" s="1"/>
  <c r="AN50"/>
  <c r="AL50"/>
  <c r="Z45"/>
  <c r="AK45" s="1"/>
  <c r="Y45"/>
  <c r="AG45" s="1"/>
  <c r="AI45" s="1"/>
  <c r="AH57"/>
  <c r="AI57"/>
  <c r="AK57" s="1"/>
  <c r="AL57" s="1"/>
  <c r="AH55"/>
  <c r="AI55"/>
  <c r="AH47"/>
  <c r="AI47"/>
  <c r="AH59"/>
  <c r="AI59"/>
  <c r="AK59" s="1"/>
  <c r="AL59" s="1"/>
  <c r="AH13"/>
  <c r="AI13"/>
  <c r="AH53"/>
  <c r="AI53"/>
  <c r="AH9"/>
  <c r="AI9"/>
  <c r="AK9" s="1"/>
  <c r="AH52"/>
  <c r="AI52"/>
  <c r="AK52" s="1"/>
  <c r="AL52" s="1"/>
  <c r="Y4"/>
  <c r="AG4" s="1"/>
  <c r="Z4"/>
  <c r="AH25"/>
  <c r="AI42" s="1"/>
  <c r="AI25"/>
  <c r="AK25" s="1"/>
  <c r="AH17"/>
  <c r="AI17"/>
  <c r="AK17" s="1"/>
  <c r="X24"/>
  <c r="P41"/>
  <c r="AH5"/>
  <c r="AI5"/>
  <c r="AK5" s="1"/>
  <c r="AK46"/>
  <c r="X62"/>
  <c r="AK13"/>
  <c r="AL13" s="1"/>
  <c r="AK47"/>
  <c r="AL36"/>
  <c r="AN36"/>
  <c r="AL25"/>
  <c r="AN25"/>
  <c r="AN41" s="1"/>
  <c r="AO41" s="1"/>
  <c r="AK39"/>
  <c r="AL39" s="1"/>
  <c r="AL9"/>
  <c r="AL15"/>
  <c r="AN15"/>
  <c r="AL11"/>
  <c r="AN11"/>
  <c r="Z62"/>
  <c r="Y62"/>
  <c r="S44" i="4"/>
  <c r="B17" i="3"/>
  <c r="G17" s="1"/>
  <c r="B16"/>
  <c r="G16" s="1"/>
  <c r="B15"/>
  <c r="G15" s="1"/>
  <c r="B14"/>
  <c r="B13"/>
  <c r="G13" s="1"/>
  <c r="B12"/>
  <c r="G12" s="1"/>
  <c r="S39" i="4"/>
  <c r="U39" s="1"/>
  <c r="S40"/>
  <c r="AB99"/>
  <c r="AJ99" s="1"/>
  <c r="AA99"/>
  <c r="AI99" s="1"/>
  <c r="AB98"/>
  <c r="AJ98" s="1"/>
  <c r="AA98"/>
  <c r="AI98" s="1"/>
  <c r="Z98"/>
  <c r="AH98" s="1"/>
  <c r="X98"/>
  <c r="AF98" s="1"/>
  <c r="AA97"/>
  <c r="AI97" s="1"/>
  <c r="AB95"/>
  <c r="AJ95" s="1"/>
  <c r="AA95"/>
  <c r="AI95" s="1"/>
  <c r="Z95"/>
  <c r="AH95" s="1"/>
  <c r="X95"/>
  <c r="AF95" s="1"/>
  <c r="AB94"/>
  <c r="AJ94" s="1"/>
  <c r="AA94"/>
  <c r="AI94" s="1"/>
  <c r="AA93"/>
  <c r="AI93" s="1"/>
  <c r="AA92"/>
  <c r="AI92" s="1"/>
  <c r="AA91"/>
  <c r="AI91" s="1"/>
  <c r="AA90"/>
  <c r="AI90" s="1"/>
  <c r="AB88"/>
  <c r="AJ88" s="1"/>
  <c r="Z88"/>
  <c r="AH88" s="1"/>
  <c r="AB87"/>
  <c r="AJ87" s="1"/>
  <c r="Z87"/>
  <c r="AH87" s="1"/>
  <c r="AB85"/>
  <c r="AJ85" s="1"/>
  <c r="AB84"/>
  <c r="AJ84" s="1"/>
  <c r="X84"/>
  <c r="AF84" s="1"/>
  <c r="AA83"/>
  <c r="AI83" s="1"/>
  <c r="AM81"/>
  <c r="AB77"/>
  <c r="AJ77" s="1"/>
  <c r="AA77"/>
  <c r="AI77" s="1"/>
  <c r="AB76"/>
  <c r="AJ76" s="1"/>
  <c r="AA76"/>
  <c r="AI76" s="1"/>
  <c r="Z76"/>
  <c r="AH76" s="1"/>
  <c r="X76"/>
  <c r="AF76" s="1"/>
  <c r="AA75"/>
  <c r="AI75" s="1"/>
  <c r="AB73"/>
  <c r="AJ73" s="1"/>
  <c r="AA73"/>
  <c r="AI73" s="1"/>
  <c r="Z73"/>
  <c r="AH73" s="1"/>
  <c r="X73"/>
  <c r="AF73" s="1"/>
  <c r="AB72"/>
  <c r="AJ72" s="1"/>
  <c r="AA72"/>
  <c r="AI72" s="1"/>
  <c r="AA71"/>
  <c r="AI71" s="1"/>
  <c r="AA70"/>
  <c r="AI70" s="1"/>
  <c r="AA69"/>
  <c r="AI69" s="1"/>
  <c r="AA68"/>
  <c r="AI68" s="1"/>
  <c r="Z67"/>
  <c r="AH67" s="1"/>
  <c r="AB66"/>
  <c r="AJ66" s="1"/>
  <c r="Z66"/>
  <c r="AH66" s="1"/>
  <c r="AB65"/>
  <c r="AJ65" s="1"/>
  <c r="Z65"/>
  <c r="AH65" s="1"/>
  <c r="AB64"/>
  <c r="AJ64" s="1"/>
  <c r="X64"/>
  <c r="AF64" s="1"/>
  <c r="AB63"/>
  <c r="AJ63" s="1"/>
  <c r="X63"/>
  <c r="AF63" s="1"/>
  <c r="AB62"/>
  <c r="AJ62" s="1"/>
  <c r="X62"/>
  <c r="AF62" s="1"/>
  <c r="AB61"/>
  <c r="AJ61" s="1"/>
  <c r="X61"/>
  <c r="AF61" s="1"/>
  <c r="AM59"/>
  <c r="AB55"/>
  <c r="AJ55" s="1"/>
  <c r="AA55"/>
  <c r="AI55" s="1"/>
  <c r="Y55"/>
  <c r="AG55" s="1"/>
  <c r="S55"/>
  <c r="T55" s="1"/>
  <c r="S77" s="1"/>
  <c r="AB54"/>
  <c r="AJ54" s="1"/>
  <c r="AA54"/>
  <c r="AI54" s="1"/>
  <c r="Z54"/>
  <c r="AH54" s="1"/>
  <c r="Y54"/>
  <c r="AG54" s="1"/>
  <c r="X54"/>
  <c r="AF54" s="1"/>
  <c r="S54"/>
  <c r="T54" s="1"/>
  <c r="S76" s="1"/>
  <c r="T76" s="1"/>
  <c r="S98" s="1"/>
  <c r="AA53"/>
  <c r="AI53" s="1"/>
  <c r="Y53"/>
  <c r="AG53" s="1"/>
  <c r="AA52"/>
  <c r="AI52" s="1"/>
  <c r="Y52"/>
  <c r="AG52" s="1"/>
  <c r="AB51"/>
  <c r="AJ51" s="1"/>
  <c r="AA51"/>
  <c r="AI51" s="1"/>
  <c r="Z51"/>
  <c r="AH51" s="1"/>
  <c r="X51"/>
  <c r="AF51" s="1"/>
  <c r="AB50"/>
  <c r="AJ50" s="1"/>
  <c r="AA50"/>
  <c r="AI50" s="1"/>
  <c r="AA49"/>
  <c r="AI49" s="1"/>
  <c r="AA48"/>
  <c r="AI48" s="1"/>
  <c r="AA47"/>
  <c r="AI47" s="1"/>
  <c r="AA46"/>
  <c r="AI46" s="1"/>
  <c r="AB44"/>
  <c r="AJ44" s="1"/>
  <c r="Z44"/>
  <c r="AH44" s="1"/>
  <c r="AB43"/>
  <c r="AJ43" s="1"/>
  <c r="Z43"/>
  <c r="AH43" s="1"/>
  <c r="AB41"/>
  <c r="AJ41" s="1"/>
  <c r="S41"/>
  <c r="T41" s="1"/>
  <c r="S63" s="1"/>
  <c r="AB40"/>
  <c r="AJ40" s="1"/>
  <c r="X40"/>
  <c r="AF40" s="1"/>
  <c r="AM37"/>
  <c r="L36"/>
  <c r="U33"/>
  <c r="M33"/>
  <c r="K33"/>
  <c r="J33"/>
  <c r="I33"/>
  <c r="H33"/>
  <c r="G33"/>
  <c r="F33"/>
  <c r="AC32"/>
  <c r="Z32"/>
  <c r="Y32"/>
  <c r="Y99" s="1"/>
  <c r="AG99" s="1"/>
  <c r="X32"/>
  <c r="V32"/>
  <c r="T32"/>
  <c r="L32"/>
  <c r="AL32" s="1"/>
  <c r="AM32" s="1"/>
  <c r="AN32" s="1"/>
  <c r="AM31"/>
  <c r="AN31" s="1"/>
  <c r="AE31"/>
  <c r="Y31"/>
  <c r="Y98" s="1"/>
  <c r="V31"/>
  <c r="T31"/>
  <c r="L31"/>
  <c r="AL31" s="1"/>
  <c r="AN30"/>
  <c r="AL30"/>
  <c r="AM30" s="1"/>
  <c r="AC30"/>
  <c r="AB30"/>
  <c r="AB97" s="1"/>
  <c r="AJ97" s="1"/>
  <c r="Z30"/>
  <c r="Z75" s="1"/>
  <c r="AH75" s="1"/>
  <c r="Y30"/>
  <c r="Y97" s="1"/>
  <c r="AG97" s="1"/>
  <c r="X30"/>
  <c r="V30"/>
  <c r="T30"/>
  <c r="S53" s="1"/>
  <c r="L30"/>
  <c r="AM29"/>
  <c r="AN29" s="1"/>
  <c r="AC29"/>
  <c r="AB29"/>
  <c r="AA29"/>
  <c r="AA74" s="1"/>
  <c r="AI74" s="1"/>
  <c r="Z29"/>
  <c r="Y29"/>
  <c r="Y96" s="1"/>
  <c r="AG96" s="1"/>
  <c r="X29"/>
  <c r="V29"/>
  <c r="T29"/>
  <c r="S52" s="1"/>
  <c r="L29"/>
  <c r="AL29" s="1"/>
  <c r="AM28"/>
  <c r="AN28" s="1"/>
  <c r="AC28"/>
  <c r="Y28"/>
  <c r="V28"/>
  <c r="T28"/>
  <c r="S51" s="1"/>
  <c r="L28"/>
  <c r="AL28" s="1"/>
  <c r="AC27"/>
  <c r="Z27"/>
  <c r="Z72" s="1"/>
  <c r="AH72" s="1"/>
  <c r="Y27"/>
  <c r="X27"/>
  <c r="V27"/>
  <c r="T27"/>
  <c r="S50" s="1"/>
  <c r="L27"/>
  <c r="AL27" s="1"/>
  <c r="AM27" s="1"/>
  <c r="AN27" s="1"/>
  <c r="AL26"/>
  <c r="AM26" s="1"/>
  <c r="AN26" s="1"/>
  <c r="AC26"/>
  <c r="AB26"/>
  <c r="Z26"/>
  <c r="Y26"/>
  <c r="X26"/>
  <c r="AE26" s="1"/>
  <c r="V26"/>
  <c r="T26"/>
  <c r="S49" s="1"/>
  <c r="L26"/>
  <c r="AC25"/>
  <c r="AB25"/>
  <c r="Z25"/>
  <c r="Y25"/>
  <c r="X25"/>
  <c r="V25"/>
  <c r="T25"/>
  <c r="S48" s="1"/>
  <c r="L25"/>
  <c r="AL25" s="1"/>
  <c r="AM25" s="1"/>
  <c r="AN25" s="1"/>
  <c r="AL24"/>
  <c r="AM24" s="1"/>
  <c r="AN24" s="1"/>
  <c r="AC24"/>
  <c r="AB24"/>
  <c r="Z24"/>
  <c r="Y24"/>
  <c r="Y47" s="1"/>
  <c r="AG47" s="1"/>
  <c r="X24"/>
  <c r="V24"/>
  <c r="T24"/>
  <c r="S47" s="1"/>
  <c r="L24"/>
  <c r="AC23"/>
  <c r="AB23"/>
  <c r="Z23"/>
  <c r="Z68" s="1"/>
  <c r="AH68" s="1"/>
  <c r="Y23"/>
  <c r="X23"/>
  <c r="V23"/>
  <c r="T23"/>
  <c r="S46" s="1"/>
  <c r="L23"/>
  <c r="AL23" s="1"/>
  <c r="AM23" s="1"/>
  <c r="AN23" s="1"/>
  <c r="AL22"/>
  <c r="AM22" s="1"/>
  <c r="AN22" s="1"/>
  <c r="AC22"/>
  <c r="AB22"/>
  <c r="AA22"/>
  <c r="AA45" s="1"/>
  <c r="AI45" s="1"/>
  <c r="Z22"/>
  <c r="Y22"/>
  <c r="Y45" s="1"/>
  <c r="AG45" s="1"/>
  <c r="X22"/>
  <c r="V22"/>
  <c r="T22"/>
  <c r="S45" s="1"/>
  <c r="L22"/>
  <c r="AT21"/>
  <c r="AU21" s="1"/>
  <c r="BL21" s="1"/>
  <c r="AS21"/>
  <c r="AC21"/>
  <c r="AA21"/>
  <c r="Y21"/>
  <c r="Y44" s="1"/>
  <c r="AG44" s="1"/>
  <c r="X21"/>
  <c r="V21"/>
  <c r="T21"/>
  <c r="L21"/>
  <c r="AL21" s="1"/>
  <c r="AM21" s="1"/>
  <c r="AN21" s="1"/>
  <c r="AT20"/>
  <c r="AU20" s="1"/>
  <c r="BL20" s="1"/>
  <c r="AS20"/>
  <c r="AA20"/>
  <c r="Y20"/>
  <c r="AE20" s="1"/>
  <c r="X20"/>
  <c r="V20"/>
  <c r="T20"/>
  <c r="S43" s="1"/>
  <c r="L20"/>
  <c r="AL20" s="1"/>
  <c r="AM20" s="1"/>
  <c r="AN20" s="1"/>
  <c r="AT19"/>
  <c r="AU19" s="1"/>
  <c r="BL19" s="1"/>
  <c r="AS19"/>
  <c r="AB19"/>
  <c r="AA19"/>
  <c r="AA42" s="1"/>
  <c r="AI42" s="1"/>
  <c r="Z19"/>
  <c r="Y19"/>
  <c r="X19"/>
  <c r="V19"/>
  <c r="T19"/>
  <c r="S42" s="1"/>
  <c r="L19"/>
  <c r="AL19" s="1"/>
  <c r="AM19" s="1"/>
  <c r="AN19" s="1"/>
  <c r="AT18"/>
  <c r="AU18" s="1"/>
  <c r="BL18" s="1"/>
  <c r="AS18"/>
  <c r="AC18"/>
  <c r="AA18"/>
  <c r="AA41" s="1"/>
  <c r="AI41" s="1"/>
  <c r="Z18"/>
  <c r="Z63" s="1"/>
  <c r="AH63" s="1"/>
  <c r="Y18"/>
  <c r="Y41" s="1"/>
  <c r="AG41" s="1"/>
  <c r="X18"/>
  <c r="V18"/>
  <c r="T18"/>
  <c r="L18"/>
  <c r="AL18" s="1"/>
  <c r="AM18" s="1"/>
  <c r="AN18" s="1"/>
  <c r="AT17"/>
  <c r="AU17" s="1"/>
  <c r="BL17" s="1"/>
  <c r="AS17"/>
  <c r="AC17"/>
  <c r="AA17"/>
  <c r="AA62" s="1"/>
  <c r="AI62" s="1"/>
  <c r="Z17"/>
  <c r="Y17"/>
  <c r="Y40" s="1"/>
  <c r="AG40" s="1"/>
  <c r="V17"/>
  <c r="T17"/>
  <c r="L17"/>
  <c r="AL17" s="1"/>
  <c r="AM17" s="1"/>
  <c r="AN17" s="1"/>
  <c r="AS16"/>
  <c r="AT16" s="1"/>
  <c r="AU16" s="1"/>
  <c r="AC16"/>
  <c r="AB16"/>
  <c r="AA16"/>
  <c r="AA61" s="1"/>
  <c r="AI61" s="1"/>
  <c r="Z16"/>
  <c r="Z61" s="1"/>
  <c r="AH61" s="1"/>
  <c r="Y16"/>
  <c r="Y39" s="1"/>
  <c r="AG39" s="1"/>
  <c r="X16"/>
  <c r="V16"/>
  <c r="T16"/>
  <c r="L16"/>
  <c r="L33" s="1"/>
  <c r="AT14"/>
  <c r="L32" i="1"/>
  <c r="L36"/>
  <c r="M33"/>
  <c r="K33"/>
  <c r="AL17" i="5" l="1"/>
  <c r="AN17"/>
  <c r="AL46"/>
  <c r="AN46"/>
  <c r="AL45"/>
  <c r="AK62"/>
  <c r="AL62" s="1"/>
  <c r="Y24"/>
  <c r="Z24"/>
  <c r="Z41" s="1"/>
  <c r="X41"/>
  <c r="AH4"/>
  <c r="AI21" s="1"/>
  <c r="AI4"/>
  <c r="AG62"/>
  <c r="AN47"/>
  <c r="AL47"/>
  <c r="AM61" s="1"/>
  <c r="AL5"/>
  <c r="AN5"/>
  <c r="Z3"/>
  <c r="Z20" s="1"/>
  <c r="X20"/>
  <c r="Y3"/>
  <c r="AK4"/>
  <c r="AH45"/>
  <c r="AH62" s="1"/>
  <c r="Z21"/>
  <c r="AC54" i="4"/>
  <c r="AK54" s="1"/>
  <c r="AL54" s="1"/>
  <c r="AM54" s="1"/>
  <c r="AN54" s="1"/>
  <c r="U54"/>
  <c r="B18" i="3"/>
  <c r="G14"/>
  <c r="G18" s="1"/>
  <c r="T39" i="4"/>
  <c r="S61" s="1"/>
  <c r="AC39"/>
  <c r="AK39" s="1"/>
  <c r="BL16"/>
  <c r="BL22" s="1"/>
  <c r="AU22"/>
  <c r="T45"/>
  <c r="S67" s="1"/>
  <c r="AC45"/>
  <c r="AK45" s="1"/>
  <c r="U45"/>
  <c r="T50"/>
  <c r="S72" s="1"/>
  <c r="AC50"/>
  <c r="AK50" s="1"/>
  <c r="U50"/>
  <c r="T43"/>
  <c r="S65" s="1"/>
  <c r="U43"/>
  <c r="AC43"/>
  <c r="AK43" s="1"/>
  <c r="T44"/>
  <c r="S66" s="1"/>
  <c r="U44"/>
  <c r="AC44"/>
  <c r="AK44" s="1"/>
  <c r="T48"/>
  <c r="S70" s="1"/>
  <c r="AC48"/>
  <c r="AK48" s="1"/>
  <c r="U48"/>
  <c r="T49"/>
  <c r="S71" s="1"/>
  <c r="AC49"/>
  <c r="AK49" s="1"/>
  <c r="U49"/>
  <c r="T51"/>
  <c r="S73" s="1"/>
  <c r="AC51"/>
  <c r="AK51" s="1"/>
  <c r="U51"/>
  <c r="T53"/>
  <c r="S75" s="1"/>
  <c r="AC53"/>
  <c r="AK53" s="1"/>
  <c r="U53"/>
  <c r="T40"/>
  <c r="S62" s="1"/>
  <c r="U62" s="1"/>
  <c r="U40"/>
  <c r="AC40"/>
  <c r="AK40" s="1"/>
  <c r="T46"/>
  <c r="S68" s="1"/>
  <c r="AC46"/>
  <c r="AK46" s="1"/>
  <c r="U46"/>
  <c r="T47"/>
  <c r="S69" s="1"/>
  <c r="AC47"/>
  <c r="AK47" s="1"/>
  <c r="U47"/>
  <c r="T42"/>
  <c r="S64" s="1"/>
  <c r="AC42"/>
  <c r="AK42" s="1"/>
  <c r="U42"/>
  <c r="T52"/>
  <c r="S74" s="1"/>
  <c r="AC52"/>
  <c r="AK52" s="1"/>
  <c r="U52"/>
  <c r="Y95"/>
  <c r="Y73"/>
  <c r="X96"/>
  <c r="X74"/>
  <c r="X52"/>
  <c r="AB96"/>
  <c r="AJ96" s="1"/>
  <c r="AB74"/>
  <c r="AJ74" s="1"/>
  <c r="AB52"/>
  <c r="AJ52" s="1"/>
  <c r="X97"/>
  <c r="X75"/>
  <c r="X53"/>
  <c r="AE30"/>
  <c r="U63"/>
  <c r="AC63"/>
  <c r="AK63" s="1"/>
  <c r="U77"/>
  <c r="AC77"/>
  <c r="AK77" s="1"/>
  <c r="AC98"/>
  <c r="AK98" s="1"/>
  <c r="T98"/>
  <c r="U98"/>
  <c r="X83"/>
  <c r="X39"/>
  <c r="AB83"/>
  <c r="AJ83" s="1"/>
  <c r="AB39"/>
  <c r="AJ39" s="1"/>
  <c r="Z40"/>
  <c r="AH40" s="1"/>
  <c r="Z84"/>
  <c r="AH84" s="1"/>
  <c r="X85"/>
  <c r="X41"/>
  <c r="Z42"/>
  <c r="AH42" s="1"/>
  <c r="Z86"/>
  <c r="AH86" s="1"/>
  <c r="X87"/>
  <c r="X65"/>
  <c r="X43"/>
  <c r="Z45"/>
  <c r="AH45" s="1"/>
  <c r="Z89"/>
  <c r="AH89" s="1"/>
  <c r="X90"/>
  <c r="X68"/>
  <c r="X46"/>
  <c r="AB91"/>
  <c r="AJ91" s="1"/>
  <c r="AB69"/>
  <c r="AJ69" s="1"/>
  <c r="AB47"/>
  <c r="AJ47" s="1"/>
  <c r="Z48"/>
  <c r="AH48" s="1"/>
  <c r="Z92"/>
  <c r="AH92" s="1"/>
  <c r="Y93"/>
  <c r="AG93" s="1"/>
  <c r="Y71"/>
  <c r="AG71" s="1"/>
  <c r="Y94"/>
  <c r="AG94" s="1"/>
  <c r="Y72"/>
  <c r="AG72" s="1"/>
  <c r="Z55"/>
  <c r="AH55" s="1"/>
  <c r="Z99"/>
  <c r="AH99" s="1"/>
  <c r="U76"/>
  <c r="AC76"/>
  <c r="AK76" s="1"/>
  <c r="AA40"/>
  <c r="AI40" s="1"/>
  <c r="T77"/>
  <c r="S99" s="1"/>
  <c r="AE22"/>
  <c r="Y43"/>
  <c r="AG43" s="1"/>
  <c r="Y49"/>
  <c r="AG49" s="1"/>
  <c r="Z70"/>
  <c r="AH70" s="1"/>
  <c r="AA67"/>
  <c r="AI67" s="1"/>
  <c r="AA89"/>
  <c r="AI89" s="1"/>
  <c r="Y86"/>
  <c r="AG86" s="1"/>
  <c r="Y64"/>
  <c r="AG64" s="1"/>
  <c r="AA66"/>
  <c r="AI66" s="1"/>
  <c r="AA88"/>
  <c r="AI88" s="1"/>
  <c r="Y89"/>
  <c r="AG89" s="1"/>
  <c r="Y67"/>
  <c r="AG67" s="1"/>
  <c r="AB90"/>
  <c r="AJ90" s="1"/>
  <c r="AB68"/>
  <c r="AJ68" s="1"/>
  <c r="AB46"/>
  <c r="AJ46" s="1"/>
  <c r="Z47"/>
  <c r="AH47" s="1"/>
  <c r="Z91"/>
  <c r="AH91" s="1"/>
  <c r="Y92"/>
  <c r="AG92" s="1"/>
  <c r="Y70"/>
  <c r="AG70" s="1"/>
  <c r="X93"/>
  <c r="X71"/>
  <c r="X49"/>
  <c r="X94"/>
  <c r="X72"/>
  <c r="X50"/>
  <c r="Z52"/>
  <c r="AH52" s="1"/>
  <c r="Z96"/>
  <c r="AH96" s="1"/>
  <c r="Z53"/>
  <c r="AH53" s="1"/>
  <c r="Z97"/>
  <c r="AH97" s="1"/>
  <c r="AG98"/>
  <c r="AE19"/>
  <c r="AE25"/>
  <c r="AE27"/>
  <c r="AE28"/>
  <c r="AE29"/>
  <c r="Z74"/>
  <c r="AH74" s="1"/>
  <c r="AA84"/>
  <c r="AI84" s="1"/>
  <c r="Y83"/>
  <c r="AG83" s="1"/>
  <c r="Y61"/>
  <c r="AG61" s="1"/>
  <c r="Y85"/>
  <c r="AG85" s="1"/>
  <c r="Y63"/>
  <c r="AG63" s="1"/>
  <c r="AA64"/>
  <c r="AI64" s="1"/>
  <c r="AA86"/>
  <c r="AI86" s="1"/>
  <c r="Y87"/>
  <c r="AG87" s="1"/>
  <c r="Y65"/>
  <c r="AG65" s="1"/>
  <c r="X88"/>
  <c r="X66"/>
  <c r="X44"/>
  <c r="Y90"/>
  <c r="AG90" s="1"/>
  <c r="Y68"/>
  <c r="AG68" s="1"/>
  <c r="X91"/>
  <c r="X69"/>
  <c r="X47"/>
  <c r="AB92"/>
  <c r="AJ92" s="1"/>
  <c r="AB70"/>
  <c r="AJ70" s="1"/>
  <c r="AB48"/>
  <c r="AJ48" s="1"/>
  <c r="Z49"/>
  <c r="AH49" s="1"/>
  <c r="Z93"/>
  <c r="AH93" s="1"/>
  <c r="Z50"/>
  <c r="AH50" s="1"/>
  <c r="Z94"/>
  <c r="AH94" s="1"/>
  <c r="Y84"/>
  <c r="AG84" s="1"/>
  <c r="Y62"/>
  <c r="AG62" s="1"/>
  <c r="AA63"/>
  <c r="AI63" s="1"/>
  <c r="AA85"/>
  <c r="AI85" s="1"/>
  <c r="Z39"/>
  <c r="AH39" s="1"/>
  <c r="Z83"/>
  <c r="AH83" s="1"/>
  <c r="Z41"/>
  <c r="AH41" s="1"/>
  <c r="Z85"/>
  <c r="AH85" s="1"/>
  <c r="X86"/>
  <c r="X42"/>
  <c r="AB86"/>
  <c r="AJ86" s="1"/>
  <c r="AB42"/>
  <c r="AJ42" s="1"/>
  <c r="AA65"/>
  <c r="AI65" s="1"/>
  <c r="AA87"/>
  <c r="AI87" s="1"/>
  <c r="Y88"/>
  <c r="AG88" s="1"/>
  <c r="Y66"/>
  <c r="AG66" s="1"/>
  <c r="X89"/>
  <c r="X67"/>
  <c r="X45"/>
  <c r="AB89"/>
  <c r="AJ89" s="1"/>
  <c r="AB67"/>
  <c r="AJ67" s="1"/>
  <c r="AB45"/>
  <c r="AJ45" s="1"/>
  <c r="Z46"/>
  <c r="AH46" s="1"/>
  <c r="Z90"/>
  <c r="AH90" s="1"/>
  <c r="Y91"/>
  <c r="AG91" s="1"/>
  <c r="Y69"/>
  <c r="AG69" s="1"/>
  <c r="X92"/>
  <c r="X70"/>
  <c r="X48"/>
  <c r="AB93"/>
  <c r="AJ93" s="1"/>
  <c r="AB71"/>
  <c r="AJ71" s="1"/>
  <c r="AB49"/>
  <c r="AJ49" s="1"/>
  <c r="X99"/>
  <c r="X77"/>
  <c r="X55"/>
  <c r="AE18"/>
  <c r="AE21"/>
  <c r="AE23"/>
  <c r="AL16"/>
  <c r="AM16" s="1"/>
  <c r="AN16" s="1"/>
  <c r="AO16" s="1"/>
  <c r="AO17" s="1"/>
  <c r="AO18" s="1"/>
  <c r="AO19" s="1"/>
  <c r="AO20" s="1"/>
  <c r="AO21" s="1"/>
  <c r="AO22" s="1"/>
  <c r="AO23" s="1"/>
  <c r="AO24" s="1"/>
  <c r="AO25" s="1"/>
  <c r="AO26" s="1"/>
  <c r="AO27" s="1"/>
  <c r="AO28" s="1"/>
  <c r="AO29" s="1"/>
  <c r="AO30" s="1"/>
  <c r="AO31" s="1"/>
  <c r="AO32" s="1"/>
  <c r="AE17"/>
  <c r="AE16"/>
  <c r="AE24"/>
  <c r="AE32"/>
  <c r="AA39"/>
  <c r="AI39" s="1"/>
  <c r="U41"/>
  <c r="AC41"/>
  <c r="AK41" s="1"/>
  <c r="Y42"/>
  <c r="AG42" s="1"/>
  <c r="AA43"/>
  <c r="AI43" s="1"/>
  <c r="AA44"/>
  <c r="AI44" s="1"/>
  <c r="Y46"/>
  <c r="AG46" s="1"/>
  <c r="Y48"/>
  <c r="AG48" s="1"/>
  <c r="Y50"/>
  <c r="AG50" s="1"/>
  <c r="Y51"/>
  <c r="AG51" s="1"/>
  <c r="AL51" s="1"/>
  <c r="AM51" s="1"/>
  <c r="AN51" s="1"/>
  <c r="U55"/>
  <c r="AC55"/>
  <c r="AK55" s="1"/>
  <c r="Z62"/>
  <c r="AH62" s="1"/>
  <c r="T63"/>
  <c r="S85" s="1"/>
  <c r="Z64"/>
  <c r="AH64" s="1"/>
  <c r="Z69"/>
  <c r="AH69" s="1"/>
  <c r="Z71"/>
  <c r="AH71" s="1"/>
  <c r="Z77"/>
  <c r="AH77" s="1"/>
  <c r="AA96"/>
  <c r="AI96" s="1"/>
  <c r="AB53"/>
  <c r="AJ53" s="1"/>
  <c r="Y74"/>
  <c r="AG74" s="1"/>
  <c r="Y75"/>
  <c r="AG75" s="1"/>
  <c r="Y76"/>
  <c r="Y77"/>
  <c r="AG77" s="1"/>
  <c r="AB75"/>
  <c r="AJ75" s="1"/>
  <c r="U33" i="1"/>
  <c r="A38" i="3"/>
  <c r="A39"/>
  <c r="B40"/>
  <c r="C40"/>
  <c r="D40"/>
  <c r="E40"/>
  <c r="A41"/>
  <c r="A42"/>
  <c r="A43"/>
  <c r="A44"/>
  <c r="A45"/>
  <c r="A46"/>
  <c r="A23"/>
  <c r="B24"/>
  <c r="B25"/>
  <c r="C25"/>
  <c r="D25"/>
  <c r="E25"/>
  <c r="A26"/>
  <c r="A27"/>
  <c r="A28"/>
  <c r="A29"/>
  <c r="A30"/>
  <c r="A31"/>
  <c r="AB99" i="2"/>
  <c r="AJ99" s="1"/>
  <c r="AA99"/>
  <c r="AI99" s="1"/>
  <c r="AB98"/>
  <c r="AJ98" s="1"/>
  <c r="AA98"/>
  <c r="AI98" s="1"/>
  <c r="Z98"/>
  <c r="AH98" s="1"/>
  <c r="X98"/>
  <c r="AA97"/>
  <c r="AI97" s="1"/>
  <c r="AB95"/>
  <c r="AJ95" s="1"/>
  <c r="AA95"/>
  <c r="AI95" s="1"/>
  <c r="Z95"/>
  <c r="AH95" s="1"/>
  <c r="X95"/>
  <c r="AB94"/>
  <c r="AJ94" s="1"/>
  <c r="AA94"/>
  <c r="AI94" s="1"/>
  <c r="AA93"/>
  <c r="AI93" s="1"/>
  <c r="AA92"/>
  <c r="AI92" s="1"/>
  <c r="AA91"/>
  <c r="AI91" s="1"/>
  <c r="AA90"/>
  <c r="AI90" s="1"/>
  <c r="AB88"/>
  <c r="AJ88" s="1"/>
  <c r="Z88"/>
  <c r="AH88" s="1"/>
  <c r="AB87"/>
  <c r="AJ87" s="1"/>
  <c r="Z87"/>
  <c r="AH87" s="1"/>
  <c r="AB85"/>
  <c r="AJ85" s="1"/>
  <c r="AB84"/>
  <c r="AJ84" s="1"/>
  <c r="X84"/>
  <c r="AF84" s="1"/>
  <c r="AM81"/>
  <c r="AB77"/>
  <c r="AJ77" s="1"/>
  <c r="AA77"/>
  <c r="AI77" s="1"/>
  <c r="AB76"/>
  <c r="AJ76" s="1"/>
  <c r="AA76"/>
  <c r="AI76" s="1"/>
  <c r="Z76"/>
  <c r="AH76" s="1"/>
  <c r="X76"/>
  <c r="AF76" s="1"/>
  <c r="AA75"/>
  <c r="AI75" s="1"/>
  <c r="AB73"/>
  <c r="AJ73" s="1"/>
  <c r="AA73"/>
  <c r="AI73" s="1"/>
  <c r="Z73"/>
  <c r="AH73" s="1"/>
  <c r="X73"/>
  <c r="AF73" s="1"/>
  <c r="AB72"/>
  <c r="AJ72" s="1"/>
  <c r="AA72"/>
  <c r="AI72" s="1"/>
  <c r="AA71"/>
  <c r="AI71" s="1"/>
  <c r="AA70"/>
  <c r="AI70" s="1"/>
  <c r="AA69"/>
  <c r="AI69" s="1"/>
  <c r="AA68"/>
  <c r="AI68" s="1"/>
  <c r="AB66"/>
  <c r="AJ66" s="1"/>
  <c r="Z66"/>
  <c r="AH66" s="1"/>
  <c r="AB65"/>
  <c r="AJ65" s="1"/>
  <c r="Z65"/>
  <c r="AH65" s="1"/>
  <c r="AB63"/>
  <c r="AJ63" s="1"/>
  <c r="AB62"/>
  <c r="AJ62" s="1"/>
  <c r="X62"/>
  <c r="AB55"/>
  <c r="AJ55" s="1"/>
  <c r="AA55"/>
  <c r="AI55" s="1"/>
  <c r="AB54"/>
  <c r="AJ54" s="1"/>
  <c r="AA54"/>
  <c r="AI54" s="1"/>
  <c r="Z54"/>
  <c r="AH54" s="1"/>
  <c r="X54"/>
  <c r="AF54" s="1"/>
  <c r="AA53"/>
  <c r="AI53" s="1"/>
  <c r="AB51"/>
  <c r="AJ51" s="1"/>
  <c r="AA51"/>
  <c r="AI51" s="1"/>
  <c r="Z51"/>
  <c r="AH51" s="1"/>
  <c r="X51"/>
  <c r="AF51" s="1"/>
  <c r="AB50"/>
  <c r="AJ50" s="1"/>
  <c r="AA50"/>
  <c r="AI50" s="1"/>
  <c r="AA49"/>
  <c r="AI49" s="1"/>
  <c r="AA48"/>
  <c r="AI48" s="1"/>
  <c r="AA47"/>
  <c r="AI47" s="1"/>
  <c r="AA46"/>
  <c r="AI46" s="1"/>
  <c r="AB44"/>
  <c r="AJ44" s="1"/>
  <c r="Z44"/>
  <c r="AH44" s="1"/>
  <c r="AB43"/>
  <c r="AJ43" s="1"/>
  <c r="Z43"/>
  <c r="AH43" s="1"/>
  <c r="AB41"/>
  <c r="AJ41" s="1"/>
  <c r="AB40"/>
  <c r="AJ40" s="1"/>
  <c r="X40"/>
  <c r="AF40" s="1"/>
  <c r="S61"/>
  <c r="AM37"/>
  <c r="K33"/>
  <c r="AS21" s="1"/>
  <c r="J33"/>
  <c r="I33"/>
  <c r="AS19" s="1"/>
  <c r="H33"/>
  <c r="AS18" s="1"/>
  <c r="G33"/>
  <c r="AS17" s="1"/>
  <c r="F33"/>
  <c r="AC32"/>
  <c r="Z32"/>
  <c r="Z99" s="1"/>
  <c r="AH99" s="1"/>
  <c r="Y32"/>
  <c r="X32"/>
  <c r="X99" s="1"/>
  <c r="AF99" s="1"/>
  <c r="V32"/>
  <c r="T32"/>
  <c r="S55" s="1"/>
  <c r="T55" s="1"/>
  <c r="S77" s="1"/>
  <c r="L32"/>
  <c r="AL32" s="1"/>
  <c r="AM32" s="1"/>
  <c r="AN32" s="1"/>
  <c r="Y31"/>
  <c r="Y54" s="1"/>
  <c r="V31"/>
  <c r="T31"/>
  <c r="S54" s="1"/>
  <c r="AC54" s="1"/>
  <c r="AK54" s="1"/>
  <c r="L31"/>
  <c r="AL31" s="1"/>
  <c r="AM31" s="1"/>
  <c r="AN31" s="1"/>
  <c r="AC30"/>
  <c r="AB30"/>
  <c r="Z30"/>
  <c r="Z97" s="1"/>
  <c r="AH97" s="1"/>
  <c r="Y30"/>
  <c r="Y53" s="1"/>
  <c r="AG53" s="1"/>
  <c r="X30"/>
  <c r="V30"/>
  <c r="T30"/>
  <c r="S53" s="1"/>
  <c r="L30"/>
  <c r="AL30" s="1"/>
  <c r="AC29"/>
  <c r="AB29"/>
  <c r="AA29"/>
  <c r="AA52" s="1"/>
  <c r="AI52" s="1"/>
  <c r="Z29"/>
  <c r="Z96" s="1"/>
  <c r="AH96" s="1"/>
  <c r="Y29"/>
  <c r="X29"/>
  <c r="V29"/>
  <c r="T29"/>
  <c r="S52" s="1"/>
  <c r="U52" s="1"/>
  <c r="L29"/>
  <c r="AL29" s="1"/>
  <c r="AL28"/>
  <c r="AM28" s="1"/>
  <c r="AN28" s="1"/>
  <c r="AC28"/>
  <c r="Y28"/>
  <c r="Y95" s="1"/>
  <c r="AG95" s="1"/>
  <c r="V28"/>
  <c r="T28"/>
  <c r="S51" s="1"/>
  <c r="L28"/>
  <c r="AC27"/>
  <c r="Z27"/>
  <c r="Y27"/>
  <c r="X27"/>
  <c r="X50" s="1"/>
  <c r="V27"/>
  <c r="T27"/>
  <c r="L27"/>
  <c r="AL27" s="1"/>
  <c r="AM27" s="1"/>
  <c r="AN27" s="1"/>
  <c r="AC26"/>
  <c r="AB26"/>
  <c r="AB49" s="1"/>
  <c r="AJ49" s="1"/>
  <c r="Z26"/>
  <c r="Z93" s="1"/>
  <c r="AH93" s="1"/>
  <c r="Y26"/>
  <c r="X26"/>
  <c r="V26"/>
  <c r="T26"/>
  <c r="S49" s="1"/>
  <c r="L26"/>
  <c r="AL26" s="1"/>
  <c r="AM26" s="1"/>
  <c r="AN26" s="1"/>
  <c r="AC25"/>
  <c r="AB25"/>
  <c r="AB48" s="1"/>
  <c r="AJ48" s="1"/>
  <c r="Z25"/>
  <c r="Z92" s="1"/>
  <c r="AH92" s="1"/>
  <c r="Y25"/>
  <c r="X25"/>
  <c r="V25"/>
  <c r="T25"/>
  <c r="S48" s="1"/>
  <c r="L25"/>
  <c r="AL25" s="1"/>
  <c r="AM25" s="1"/>
  <c r="AN25" s="1"/>
  <c r="AC24"/>
  <c r="AB24"/>
  <c r="AB47" s="1"/>
  <c r="AJ47" s="1"/>
  <c r="Z24"/>
  <c r="Z91" s="1"/>
  <c r="AH91" s="1"/>
  <c r="Y24"/>
  <c r="X24"/>
  <c r="V24"/>
  <c r="T24"/>
  <c r="S47" s="1"/>
  <c r="L24"/>
  <c r="AL24" s="1"/>
  <c r="AM24" s="1"/>
  <c r="AN24" s="1"/>
  <c r="AC23"/>
  <c r="AB23"/>
  <c r="AB46" s="1"/>
  <c r="AJ46" s="1"/>
  <c r="Z23"/>
  <c r="Z90" s="1"/>
  <c r="AH90" s="1"/>
  <c r="Y23"/>
  <c r="Y46" s="1"/>
  <c r="AG46" s="1"/>
  <c r="X23"/>
  <c r="V23"/>
  <c r="T23"/>
  <c r="L23"/>
  <c r="AL23" s="1"/>
  <c r="AM23" s="1"/>
  <c r="AN23" s="1"/>
  <c r="AB22"/>
  <c r="AB45" s="1"/>
  <c r="AJ45" s="1"/>
  <c r="AA22"/>
  <c r="AA89" s="1"/>
  <c r="AI89" s="1"/>
  <c r="Z22"/>
  <c r="Y22"/>
  <c r="X22"/>
  <c r="X45" s="1"/>
  <c r="V22"/>
  <c r="T22"/>
  <c r="L22"/>
  <c r="AL22" s="1"/>
  <c r="AM22" s="1"/>
  <c r="AN22" s="1"/>
  <c r="AC21"/>
  <c r="AA21"/>
  <c r="AA88" s="1"/>
  <c r="AI88" s="1"/>
  <c r="Y21"/>
  <c r="X21"/>
  <c r="V21"/>
  <c r="T21"/>
  <c r="S44" s="1"/>
  <c r="U44" s="1"/>
  <c r="L21"/>
  <c r="AL21" s="1"/>
  <c r="AM21" s="1"/>
  <c r="AN21" s="1"/>
  <c r="AS20"/>
  <c r="AA20"/>
  <c r="Y20"/>
  <c r="X20"/>
  <c r="X43" s="1"/>
  <c r="AF43" s="1"/>
  <c r="V20"/>
  <c r="T20"/>
  <c r="L20"/>
  <c r="AL20" s="1"/>
  <c r="AM20" s="1"/>
  <c r="AN20" s="1"/>
  <c r="AB19"/>
  <c r="AB42" s="1"/>
  <c r="AJ42" s="1"/>
  <c r="AA19"/>
  <c r="AA86" s="1"/>
  <c r="AI86" s="1"/>
  <c r="Z19"/>
  <c r="Y19"/>
  <c r="X19"/>
  <c r="X42" s="1"/>
  <c r="AF42" s="1"/>
  <c r="V19"/>
  <c r="T19"/>
  <c r="S42" s="1"/>
  <c r="L19"/>
  <c r="AL19" s="1"/>
  <c r="AM19" s="1"/>
  <c r="AN19" s="1"/>
  <c r="AC18"/>
  <c r="AA18"/>
  <c r="AA63" s="1"/>
  <c r="AI63" s="1"/>
  <c r="Z18"/>
  <c r="Z85" s="1"/>
  <c r="AH85" s="1"/>
  <c r="Y18"/>
  <c r="X18"/>
  <c r="X41" s="1"/>
  <c r="AF41" s="1"/>
  <c r="V18"/>
  <c r="T18"/>
  <c r="S41" s="1"/>
  <c r="L18"/>
  <c r="AL18" s="1"/>
  <c r="AM18" s="1"/>
  <c r="AN18" s="1"/>
  <c r="AC17"/>
  <c r="AA17"/>
  <c r="Z17"/>
  <c r="Z84" s="1"/>
  <c r="AH84" s="1"/>
  <c r="Y17"/>
  <c r="V17"/>
  <c r="T17"/>
  <c r="S40" s="1"/>
  <c r="L17"/>
  <c r="AL17" s="1"/>
  <c r="AM17" s="1"/>
  <c r="AN17" s="1"/>
  <c r="AS16"/>
  <c r="AC16"/>
  <c r="AC39" s="1"/>
  <c r="AK39" s="1"/>
  <c r="AB16"/>
  <c r="AB39" s="1"/>
  <c r="AJ39" s="1"/>
  <c r="AA16"/>
  <c r="AA61" s="1"/>
  <c r="AI61" s="1"/>
  <c r="Z16"/>
  <c r="Z39" s="1"/>
  <c r="AH39" s="1"/>
  <c r="Y16"/>
  <c r="Y39" s="1"/>
  <c r="AG39" s="1"/>
  <c r="X16"/>
  <c r="X39" s="1"/>
  <c r="AF39" s="1"/>
  <c r="T16"/>
  <c r="L16"/>
  <c r="AL16" s="1"/>
  <c r="AM16" s="1"/>
  <c r="AN16" s="1"/>
  <c r="AO16" s="1"/>
  <c r="AB99" i="1"/>
  <c r="AJ99" s="1"/>
  <c r="AB98"/>
  <c r="AJ98" s="1"/>
  <c r="AB95"/>
  <c r="AJ95" s="1"/>
  <c r="AB94"/>
  <c r="AJ94" s="1"/>
  <c r="AB88"/>
  <c r="AJ88" s="1"/>
  <c r="AB87"/>
  <c r="AJ87" s="1"/>
  <c r="AB85"/>
  <c r="AJ85" s="1"/>
  <c r="AB84"/>
  <c r="AJ84" s="1"/>
  <c r="AA99"/>
  <c r="AI99" s="1"/>
  <c r="AA98"/>
  <c r="AI98" s="1"/>
  <c r="AA97"/>
  <c r="AI97" s="1"/>
  <c r="AA95"/>
  <c r="AI95" s="1"/>
  <c r="AA94"/>
  <c r="AI94" s="1"/>
  <c r="AA93"/>
  <c r="AI93" s="1"/>
  <c r="AA92"/>
  <c r="AI92" s="1"/>
  <c r="AA91"/>
  <c r="AI91" s="1"/>
  <c r="AA90"/>
  <c r="AI90" s="1"/>
  <c r="Z98"/>
  <c r="AH98" s="1"/>
  <c r="Z95"/>
  <c r="AH95" s="1"/>
  <c r="Z88"/>
  <c r="AH88" s="1"/>
  <c r="Z87"/>
  <c r="AH87" s="1"/>
  <c r="X84"/>
  <c r="AF84" s="1"/>
  <c r="X98"/>
  <c r="AF98" s="1"/>
  <c r="X95"/>
  <c r="AF95" s="1"/>
  <c r="AB77"/>
  <c r="AJ77" s="1"/>
  <c r="AB76"/>
  <c r="AJ76" s="1"/>
  <c r="AB73"/>
  <c r="AJ73" s="1"/>
  <c r="AB72"/>
  <c r="AJ72" s="1"/>
  <c r="AB66"/>
  <c r="AJ66" s="1"/>
  <c r="AB65"/>
  <c r="AJ65" s="1"/>
  <c r="AB63"/>
  <c r="AJ63" s="1"/>
  <c r="AB62"/>
  <c r="AJ62" s="1"/>
  <c r="AA77"/>
  <c r="AI77" s="1"/>
  <c r="AA76"/>
  <c r="AI76" s="1"/>
  <c r="AA75"/>
  <c r="AI75" s="1"/>
  <c r="AA73"/>
  <c r="AI73" s="1"/>
  <c r="AA72"/>
  <c r="AI72" s="1"/>
  <c r="AA71"/>
  <c r="AI71" s="1"/>
  <c r="AA70"/>
  <c r="AI70" s="1"/>
  <c r="AA69"/>
  <c r="AI69" s="1"/>
  <c r="AA68"/>
  <c r="AI68" s="1"/>
  <c r="Z76"/>
  <c r="AH76" s="1"/>
  <c r="Z73"/>
  <c r="Z66"/>
  <c r="Z65"/>
  <c r="X62"/>
  <c r="AF62" s="1"/>
  <c r="X76"/>
  <c r="AF76" s="1"/>
  <c r="X73"/>
  <c r="AF73" s="1"/>
  <c r="X40"/>
  <c r="AF40" s="1"/>
  <c r="X16"/>
  <c r="X83" s="1"/>
  <c r="AF83" s="1"/>
  <c r="AM81"/>
  <c r="AB55"/>
  <c r="AJ55" s="1"/>
  <c r="AA55"/>
  <c r="AI55" s="1"/>
  <c r="AB54"/>
  <c r="AA54"/>
  <c r="AI54" s="1"/>
  <c r="Z54"/>
  <c r="AH54" s="1"/>
  <c r="X54"/>
  <c r="AF54" s="1"/>
  <c r="AA53"/>
  <c r="AI53" s="1"/>
  <c r="AB51"/>
  <c r="AA51"/>
  <c r="AI51" s="1"/>
  <c r="Z51"/>
  <c r="AH51" s="1"/>
  <c r="X51"/>
  <c r="AF51" s="1"/>
  <c r="AB50"/>
  <c r="AA50"/>
  <c r="AI50" s="1"/>
  <c r="AA49"/>
  <c r="AI49" s="1"/>
  <c r="AA48"/>
  <c r="AI48" s="1"/>
  <c r="AA47"/>
  <c r="AI47" s="1"/>
  <c r="AA46"/>
  <c r="AI46" s="1"/>
  <c r="AB44"/>
  <c r="AJ44" s="1"/>
  <c r="Z44"/>
  <c r="AH44" s="1"/>
  <c r="AB43"/>
  <c r="AJ43" s="1"/>
  <c r="Z43"/>
  <c r="AH43" s="1"/>
  <c r="AB41"/>
  <c r="AJ41" s="1"/>
  <c r="AB40"/>
  <c r="AJ40" s="1"/>
  <c r="U39"/>
  <c r="T39"/>
  <c r="S61" s="1"/>
  <c r="AM37"/>
  <c r="AT14" s="1"/>
  <c r="J33"/>
  <c r="AS20" s="1"/>
  <c r="I33"/>
  <c r="AS19" s="1"/>
  <c r="H33"/>
  <c r="AS18" s="1"/>
  <c r="G33"/>
  <c r="AS17" s="1"/>
  <c r="F33"/>
  <c r="AL32"/>
  <c r="AC32"/>
  <c r="Z32"/>
  <c r="Z55" s="1"/>
  <c r="AH55" s="1"/>
  <c r="Y32"/>
  <c r="Y55" s="1"/>
  <c r="AG55" s="1"/>
  <c r="X32"/>
  <c r="V32"/>
  <c r="T32"/>
  <c r="S55" s="1"/>
  <c r="Y31"/>
  <c r="V31"/>
  <c r="T31"/>
  <c r="S54" s="1"/>
  <c r="U54" s="1"/>
  <c r="L31"/>
  <c r="AL31" s="1"/>
  <c r="AM31" s="1"/>
  <c r="AN31" s="1"/>
  <c r="AC30"/>
  <c r="AB30"/>
  <c r="AB53" s="1"/>
  <c r="AJ53" s="1"/>
  <c r="Z30"/>
  <c r="Z75" s="1"/>
  <c r="Y30"/>
  <c r="Y53" s="1"/>
  <c r="AG53" s="1"/>
  <c r="X30"/>
  <c r="V30"/>
  <c r="T30"/>
  <c r="S53" s="1"/>
  <c r="L30"/>
  <c r="AL30" s="1"/>
  <c r="AM30" s="1"/>
  <c r="AN30" s="1"/>
  <c r="AC29"/>
  <c r="AB29"/>
  <c r="AB52" s="1"/>
  <c r="AJ52" s="1"/>
  <c r="AA29"/>
  <c r="AA96" s="1"/>
  <c r="AI96" s="1"/>
  <c r="Z29"/>
  <c r="Z74" s="1"/>
  <c r="Y29"/>
  <c r="Y52" s="1"/>
  <c r="AG52" s="1"/>
  <c r="X29"/>
  <c r="X96" s="1"/>
  <c r="AF96" s="1"/>
  <c r="V29"/>
  <c r="T29"/>
  <c r="S52" s="1"/>
  <c r="U52" s="1"/>
  <c r="L29"/>
  <c r="AL29" s="1"/>
  <c r="AC28"/>
  <c r="Y28"/>
  <c r="Y95" s="1"/>
  <c r="AG95" s="1"/>
  <c r="V28"/>
  <c r="T28"/>
  <c r="S51" s="1"/>
  <c r="L28"/>
  <c r="AL28" s="1"/>
  <c r="AC27"/>
  <c r="Z27"/>
  <c r="Z94" s="1"/>
  <c r="AH94" s="1"/>
  <c r="Y27"/>
  <c r="Y50" s="1"/>
  <c r="AG50" s="1"/>
  <c r="X27"/>
  <c r="X94" s="1"/>
  <c r="AF94" s="1"/>
  <c r="V27"/>
  <c r="T27"/>
  <c r="S50" s="1"/>
  <c r="L27"/>
  <c r="AL27" s="1"/>
  <c r="AC26"/>
  <c r="AB26"/>
  <c r="AB49" s="1"/>
  <c r="AJ49" s="1"/>
  <c r="Z26"/>
  <c r="Z71" s="1"/>
  <c r="Y26"/>
  <c r="Y49" s="1"/>
  <c r="AG49" s="1"/>
  <c r="X26"/>
  <c r="X71" s="1"/>
  <c r="AF71" s="1"/>
  <c r="V26"/>
  <c r="T26"/>
  <c r="S49" s="1"/>
  <c r="L26"/>
  <c r="AL26" s="1"/>
  <c r="AC25"/>
  <c r="AB25"/>
  <c r="AB48" s="1"/>
  <c r="AJ48" s="1"/>
  <c r="Z25"/>
  <c r="Z70" s="1"/>
  <c r="Y25"/>
  <c r="Y48" s="1"/>
  <c r="AG48" s="1"/>
  <c r="X25"/>
  <c r="V25"/>
  <c r="T25"/>
  <c r="S48" s="1"/>
  <c r="L25"/>
  <c r="AL25" s="1"/>
  <c r="AC24"/>
  <c r="AB24"/>
  <c r="AB47" s="1"/>
  <c r="AJ47" s="1"/>
  <c r="Z24"/>
  <c r="Z47" s="1"/>
  <c r="AH47" s="1"/>
  <c r="Y24"/>
  <c r="Y47" s="1"/>
  <c r="AG47" s="1"/>
  <c r="X24"/>
  <c r="V24"/>
  <c r="T24"/>
  <c r="S47" s="1"/>
  <c r="L24"/>
  <c r="AL24" s="1"/>
  <c r="AC23"/>
  <c r="AB23"/>
  <c r="AB46" s="1"/>
  <c r="AJ46" s="1"/>
  <c r="Z23"/>
  <c r="Z90" s="1"/>
  <c r="AH90" s="1"/>
  <c r="Y23"/>
  <c r="Y46" s="1"/>
  <c r="AG46" s="1"/>
  <c r="X23"/>
  <c r="X68" s="1"/>
  <c r="AF68" s="1"/>
  <c r="V23"/>
  <c r="T23"/>
  <c r="S46" s="1"/>
  <c r="L23"/>
  <c r="AL23" s="1"/>
  <c r="AC22"/>
  <c r="AB22"/>
  <c r="AB45" s="1"/>
  <c r="AJ45" s="1"/>
  <c r="AA22"/>
  <c r="AA45" s="1"/>
  <c r="AI45" s="1"/>
  <c r="Z22"/>
  <c r="Z45" s="1"/>
  <c r="AH45" s="1"/>
  <c r="Y22"/>
  <c r="Y45" s="1"/>
  <c r="AG45" s="1"/>
  <c r="X22"/>
  <c r="V22"/>
  <c r="T22"/>
  <c r="S45" s="1"/>
  <c r="L22"/>
  <c r="AL22" s="1"/>
  <c r="AS21"/>
  <c r="AC21"/>
  <c r="AA21"/>
  <c r="AA88" s="1"/>
  <c r="AI88" s="1"/>
  <c r="Y21"/>
  <c r="Y44" s="1"/>
  <c r="AG44" s="1"/>
  <c r="X21"/>
  <c r="X88" s="1"/>
  <c r="AF88" s="1"/>
  <c r="V21"/>
  <c r="T21"/>
  <c r="S44" s="1"/>
  <c r="L21"/>
  <c r="AL21" s="1"/>
  <c r="AA20"/>
  <c r="AA65" s="1"/>
  <c r="AI65" s="1"/>
  <c r="Y20"/>
  <c r="Y43" s="1"/>
  <c r="AG43" s="1"/>
  <c r="X20"/>
  <c r="V20"/>
  <c r="T20"/>
  <c r="S43" s="1"/>
  <c r="L20"/>
  <c r="AL20" s="1"/>
  <c r="AM20" s="1"/>
  <c r="AN20" s="1"/>
  <c r="AB19"/>
  <c r="AB42" s="1"/>
  <c r="AJ42" s="1"/>
  <c r="AA19"/>
  <c r="AA42" s="1"/>
  <c r="AI42" s="1"/>
  <c r="Z19"/>
  <c r="Z42" s="1"/>
  <c r="AH42" s="1"/>
  <c r="Y19"/>
  <c r="Y42" s="1"/>
  <c r="AG42" s="1"/>
  <c r="X19"/>
  <c r="X86" s="1"/>
  <c r="AF86" s="1"/>
  <c r="V19"/>
  <c r="T19"/>
  <c r="S42" s="1"/>
  <c r="L19"/>
  <c r="AL19" s="1"/>
  <c r="AC18"/>
  <c r="AA18"/>
  <c r="AA41" s="1"/>
  <c r="AI41" s="1"/>
  <c r="Z18"/>
  <c r="Z41" s="1"/>
  <c r="AH41" s="1"/>
  <c r="Y18"/>
  <c r="Y41" s="1"/>
  <c r="AG41" s="1"/>
  <c r="X18"/>
  <c r="X85" s="1"/>
  <c r="AF85" s="1"/>
  <c r="V18"/>
  <c r="T18"/>
  <c r="S41" s="1"/>
  <c r="L18"/>
  <c r="AL18" s="1"/>
  <c r="AC17"/>
  <c r="AA17"/>
  <c r="AA40" s="1"/>
  <c r="AI40" s="1"/>
  <c r="Z17"/>
  <c r="Z40" s="1"/>
  <c r="Y17"/>
  <c r="Y84" s="1"/>
  <c r="AG84" s="1"/>
  <c r="V17"/>
  <c r="T17"/>
  <c r="L17"/>
  <c r="AL17" s="1"/>
  <c r="AC16"/>
  <c r="AC39" s="1"/>
  <c r="AK39" s="1"/>
  <c r="AB16"/>
  <c r="AB39" s="1"/>
  <c r="AJ39" s="1"/>
  <c r="AA16"/>
  <c r="AA39" s="1"/>
  <c r="AI39" s="1"/>
  <c r="Z16"/>
  <c r="Z39" s="1"/>
  <c r="AH39" s="1"/>
  <c r="Y16"/>
  <c r="Y39" s="1"/>
  <c r="AG39" s="1"/>
  <c r="V16"/>
  <c r="T16"/>
  <c r="L16"/>
  <c r="AG3" i="5" l="1"/>
  <c r="Y20"/>
  <c r="AL4"/>
  <c r="AN4"/>
  <c r="AN20" s="1"/>
  <c r="AO20" s="1"/>
  <c r="AG24"/>
  <c r="Y41"/>
  <c r="AN62"/>
  <c r="AO62" s="1"/>
  <c r="AD54" i="4"/>
  <c r="U41" i="2"/>
  <c r="T41"/>
  <c r="S63" s="1"/>
  <c r="U42"/>
  <c r="T42"/>
  <c r="S43"/>
  <c r="AC43" s="1"/>
  <c r="AK43" s="1"/>
  <c r="T44"/>
  <c r="S66" s="1"/>
  <c r="U66" s="1"/>
  <c r="T33"/>
  <c r="T40"/>
  <c r="U40"/>
  <c r="S45"/>
  <c r="S46"/>
  <c r="U47"/>
  <c r="T47"/>
  <c r="S69" s="1"/>
  <c r="T48"/>
  <c r="S70" s="1"/>
  <c r="U48"/>
  <c r="U49"/>
  <c r="T49"/>
  <c r="S71" s="1"/>
  <c r="S50"/>
  <c r="AC50" s="1"/>
  <c r="AK50" s="1"/>
  <c r="T53"/>
  <c r="S75" s="1"/>
  <c r="T75" s="1"/>
  <c r="S97" s="1"/>
  <c r="U97" s="1"/>
  <c r="U53"/>
  <c r="T52"/>
  <c r="S74" s="1"/>
  <c r="AC74" s="1"/>
  <c r="AK74" s="1"/>
  <c r="AC52"/>
  <c r="AK52" s="1"/>
  <c r="AC53"/>
  <c r="AK53" s="1"/>
  <c r="AC40"/>
  <c r="AK40" s="1"/>
  <c r="Z41"/>
  <c r="AH41" s="1"/>
  <c r="Z53"/>
  <c r="AH53" s="1"/>
  <c r="AB90"/>
  <c r="AJ90" s="1"/>
  <c r="Y51"/>
  <c r="AG51" s="1"/>
  <c r="Z55"/>
  <c r="AH55" s="1"/>
  <c r="Z63"/>
  <c r="AH63" s="1"/>
  <c r="AB68"/>
  <c r="AJ68" s="1"/>
  <c r="AA41"/>
  <c r="AI41" s="1"/>
  <c r="AA44"/>
  <c r="AI44" s="1"/>
  <c r="Z77"/>
  <c r="AH77" s="1"/>
  <c r="X89"/>
  <c r="AF89" s="1"/>
  <c r="AA74"/>
  <c r="AI74" s="1"/>
  <c r="AA39"/>
  <c r="AI39" s="1"/>
  <c r="AB61"/>
  <c r="AJ61" s="1"/>
  <c r="X65"/>
  <c r="AF65" s="1"/>
  <c r="Z70"/>
  <c r="AH70" s="1"/>
  <c r="Z74"/>
  <c r="AH74" s="1"/>
  <c r="AC44"/>
  <c r="AK44" s="1"/>
  <c r="Z48"/>
  <c r="AH48" s="1"/>
  <c r="AC55"/>
  <c r="AK55" s="1"/>
  <c r="X61"/>
  <c r="AF61" s="1"/>
  <c r="AB64"/>
  <c r="AJ64" s="1"/>
  <c r="Z71"/>
  <c r="AH71" s="1"/>
  <c r="Z75"/>
  <c r="AH75" s="1"/>
  <c r="X83"/>
  <c r="AF83" s="1"/>
  <c r="X85"/>
  <c r="AF85" s="1"/>
  <c r="X87"/>
  <c r="AF87" s="1"/>
  <c r="AB92"/>
  <c r="AJ92" s="1"/>
  <c r="AA96"/>
  <c r="AI96" s="1"/>
  <c r="AA45"/>
  <c r="AI45" s="1"/>
  <c r="Z47"/>
  <c r="AH47" s="1"/>
  <c r="Z62"/>
  <c r="AH62" s="1"/>
  <c r="AA67"/>
  <c r="AI67" s="1"/>
  <c r="AB69"/>
  <c r="AJ69" s="1"/>
  <c r="AB86"/>
  <c r="AJ86" s="1"/>
  <c r="T61" i="4"/>
  <c r="S83" s="1"/>
  <c r="U83" s="1"/>
  <c r="U61"/>
  <c r="AC61"/>
  <c r="AK61" s="1"/>
  <c r="AL61" s="1"/>
  <c r="AI100"/>
  <c r="BD19" s="1"/>
  <c r="BE19" s="1"/>
  <c r="BF19" s="1"/>
  <c r="BO19" s="1"/>
  <c r="AH78"/>
  <c r="BA18" s="1"/>
  <c r="BB18" s="1"/>
  <c r="BC18" s="1"/>
  <c r="BN18" s="1"/>
  <c r="D14" i="3" s="1"/>
  <c r="I14" s="1"/>
  <c r="AI78" i="4"/>
  <c r="BA19" s="1"/>
  <c r="BB19" s="1"/>
  <c r="BC19" s="1"/>
  <c r="BN19" s="1"/>
  <c r="D15" i="3" s="1"/>
  <c r="I15" s="1"/>
  <c r="AD63" i="4"/>
  <c r="AJ78"/>
  <c r="BA20" s="1"/>
  <c r="BB20" s="1"/>
  <c r="BC20" s="1"/>
  <c r="BN20" s="1"/>
  <c r="D16" i="3" s="1"/>
  <c r="I16" s="1"/>
  <c r="AL63" i="4"/>
  <c r="AM63" s="1"/>
  <c r="AN63" s="1"/>
  <c r="AL98"/>
  <c r="AM98" s="1"/>
  <c r="AN98" s="1"/>
  <c r="AD98"/>
  <c r="AG56"/>
  <c r="AW17" s="1"/>
  <c r="AX17" s="1"/>
  <c r="AY17" s="1"/>
  <c r="BM17" s="1"/>
  <c r="C13" i="3" s="1"/>
  <c r="H13" s="1"/>
  <c r="U56" i="4"/>
  <c r="AK56"/>
  <c r="AW21" s="1"/>
  <c r="AX21" s="1"/>
  <c r="AY21" s="1"/>
  <c r="BM21" s="1"/>
  <c r="C17" i="3" s="1"/>
  <c r="H17" s="1"/>
  <c r="AL40" i="4"/>
  <c r="AM40" s="1"/>
  <c r="AN40" s="1"/>
  <c r="AD40"/>
  <c r="AD55"/>
  <c r="AF55"/>
  <c r="AL55" s="1"/>
  <c r="AM55" s="1"/>
  <c r="AN55" s="1"/>
  <c r="AF92"/>
  <c r="AD45"/>
  <c r="AF45"/>
  <c r="AL45" s="1"/>
  <c r="AM45" s="1"/>
  <c r="AN45" s="1"/>
  <c r="AF91"/>
  <c r="AF66"/>
  <c r="AD49"/>
  <c r="AF49"/>
  <c r="AL49" s="1"/>
  <c r="AM49" s="1"/>
  <c r="AN49" s="1"/>
  <c r="AC99"/>
  <c r="AK99" s="1"/>
  <c r="T99"/>
  <c r="U99"/>
  <c r="AF90"/>
  <c r="AF65"/>
  <c r="AD41"/>
  <c r="AF41"/>
  <c r="AL41" s="1"/>
  <c r="AM41" s="1"/>
  <c r="AN41" s="1"/>
  <c r="AD53"/>
  <c r="AF53"/>
  <c r="AL53" s="1"/>
  <c r="AM53" s="1"/>
  <c r="AN53" s="1"/>
  <c r="AF96"/>
  <c r="U69"/>
  <c r="AC69"/>
  <c r="AK69" s="1"/>
  <c r="T69"/>
  <c r="S91" s="1"/>
  <c r="U73"/>
  <c r="AC73"/>
  <c r="AK73" s="1"/>
  <c r="T73"/>
  <c r="S95" s="1"/>
  <c r="U65"/>
  <c r="AC65"/>
  <c r="AK65" s="1"/>
  <c r="T65"/>
  <c r="S87" s="1"/>
  <c r="AJ56"/>
  <c r="AW20" s="1"/>
  <c r="AX20" s="1"/>
  <c r="AY20" s="1"/>
  <c r="BM20" s="1"/>
  <c r="C16" i="3" s="1"/>
  <c r="H16" s="1"/>
  <c r="AF70" i="4"/>
  <c r="AF69"/>
  <c r="AD44"/>
  <c r="AF44"/>
  <c r="AL44" s="1"/>
  <c r="AM44" s="1"/>
  <c r="AN44" s="1"/>
  <c r="AF94"/>
  <c r="AF68"/>
  <c r="AD43"/>
  <c r="AF43"/>
  <c r="AL43" s="1"/>
  <c r="AM43" s="1"/>
  <c r="AN43" s="1"/>
  <c r="AF83"/>
  <c r="AF74"/>
  <c r="U68"/>
  <c r="AC68"/>
  <c r="AK68" s="1"/>
  <c r="T68"/>
  <c r="S90" s="1"/>
  <c r="U71"/>
  <c r="AC71"/>
  <c r="AK71" s="1"/>
  <c r="T71"/>
  <c r="S93" s="1"/>
  <c r="U72"/>
  <c r="AC72"/>
  <c r="AK72" s="1"/>
  <c r="T72"/>
  <c r="S94" s="1"/>
  <c r="AD51"/>
  <c r="AG76"/>
  <c r="AL76" s="1"/>
  <c r="AM76" s="1"/>
  <c r="AN76" s="1"/>
  <c r="AD76"/>
  <c r="AC85"/>
  <c r="AK85" s="1"/>
  <c r="T85"/>
  <c r="U85"/>
  <c r="AF99"/>
  <c r="AD48"/>
  <c r="AF48"/>
  <c r="AL48" s="1"/>
  <c r="AM48" s="1"/>
  <c r="AN48" s="1"/>
  <c r="AF89"/>
  <c r="AF86"/>
  <c r="AD47"/>
  <c r="AF47"/>
  <c r="AL47" s="1"/>
  <c r="AM47" s="1"/>
  <c r="AN47" s="1"/>
  <c r="AF72"/>
  <c r="AF93"/>
  <c r="AD46"/>
  <c r="AF46"/>
  <c r="AL46" s="1"/>
  <c r="AM46" s="1"/>
  <c r="AN46" s="1"/>
  <c r="AD39"/>
  <c r="AF39"/>
  <c r="AF97"/>
  <c r="AD52"/>
  <c r="AF52"/>
  <c r="AL52" s="1"/>
  <c r="AM52" s="1"/>
  <c r="AN52" s="1"/>
  <c r="AG95"/>
  <c r="AG100" s="1"/>
  <c r="BD17" s="1"/>
  <c r="BE17" s="1"/>
  <c r="BF17" s="1"/>
  <c r="BO17" s="1"/>
  <c r="U74"/>
  <c r="AC74"/>
  <c r="AK74" s="1"/>
  <c r="T74"/>
  <c r="S96" s="1"/>
  <c r="AC62"/>
  <c r="AK62" s="1"/>
  <c r="AL62" s="1"/>
  <c r="AM62" s="1"/>
  <c r="AN62" s="1"/>
  <c r="T62"/>
  <c r="S84" s="1"/>
  <c r="U70"/>
  <c r="AC70"/>
  <c r="AK70" s="1"/>
  <c r="T70"/>
  <c r="S92" s="1"/>
  <c r="U67"/>
  <c r="AC67"/>
  <c r="AK67" s="1"/>
  <c r="T67"/>
  <c r="S89" s="1"/>
  <c r="U89" s="1"/>
  <c r="AI56"/>
  <c r="AW19" s="1"/>
  <c r="AX19" s="1"/>
  <c r="AY19" s="1"/>
  <c r="BM19" s="1"/>
  <c r="C15" i="3" s="1"/>
  <c r="H15" s="1"/>
  <c r="AH56" i="4"/>
  <c r="AW18" s="1"/>
  <c r="AX18" s="1"/>
  <c r="AY18" s="1"/>
  <c r="BM18" s="1"/>
  <c r="C14" i="3" s="1"/>
  <c r="H14" s="1"/>
  <c r="T83" i="4"/>
  <c r="AF77"/>
  <c r="AL77" s="1"/>
  <c r="AM77" s="1"/>
  <c r="AN77" s="1"/>
  <c r="AD77"/>
  <c r="AF67"/>
  <c r="AD42"/>
  <c r="AF42"/>
  <c r="AL42" s="1"/>
  <c r="AM42" s="1"/>
  <c r="AN42" s="1"/>
  <c r="AF88"/>
  <c r="AD50"/>
  <c r="AF50"/>
  <c r="AL50" s="1"/>
  <c r="AM50" s="1"/>
  <c r="AN50" s="1"/>
  <c r="AF71"/>
  <c r="AF87"/>
  <c r="AD85"/>
  <c r="AF85"/>
  <c r="AF75"/>
  <c r="AG73"/>
  <c r="U64"/>
  <c r="AC64"/>
  <c r="AK64" s="1"/>
  <c r="AL64" s="1"/>
  <c r="AM64" s="1"/>
  <c r="AN64" s="1"/>
  <c r="T64"/>
  <c r="S86" s="1"/>
  <c r="U75"/>
  <c r="AC75"/>
  <c r="AK75" s="1"/>
  <c r="T75"/>
  <c r="S97" s="1"/>
  <c r="U66"/>
  <c r="AC66"/>
  <c r="AK66" s="1"/>
  <c r="T66"/>
  <c r="S88" s="1"/>
  <c r="AH100"/>
  <c r="BD18" s="1"/>
  <c r="BE18" s="1"/>
  <c r="BF18" s="1"/>
  <c r="BO18" s="1"/>
  <c r="AJ100"/>
  <c r="BD20" s="1"/>
  <c r="BE20" s="1"/>
  <c r="BF20" s="1"/>
  <c r="BO20" s="1"/>
  <c r="X93" i="1"/>
  <c r="AF93" s="1"/>
  <c r="Y89"/>
  <c r="AG89" s="1"/>
  <c r="Y71"/>
  <c r="AG71" s="1"/>
  <c r="Y93"/>
  <c r="AG93" s="1"/>
  <c r="Y67"/>
  <c r="AG67" s="1"/>
  <c r="X90"/>
  <c r="AF90" s="1"/>
  <c r="AM28"/>
  <c r="AN28" s="1"/>
  <c r="AA87"/>
  <c r="AI87" s="1"/>
  <c r="AB86"/>
  <c r="AJ86" s="1"/>
  <c r="T33"/>
  <c r="Z96"/>
  <c r="AH96" s="1"/>
  <c r="AB93"/>
  <c r="AJ93" s="1"/>
  <c r="AA83"/>
  <c r="AI83" s="1"/>
  <c r="AB90"/>
  <c r="AJ90" s="1"/>
  <c r="AM23"/>
  <c r="AN23" s="1"/>
  <c r="AM24"/>
  <c r="AN24" s="1"/>
  <c r="AM25"/>
  <c r="AN25" s="1"/>
  <c r="AM26"/>
  <c r="AN26" s="1"/>
  <c r="AM27"/>
  <c r="AN27" s="1"/>
  <c r="AM32"/>
  <c r="AN32" s="1"/>
  <c r="AA43"/>
  <c r="AI43" s="1"/>
  <c r="X64"/>
  <c r="AF64" s="1"/>
  <c r="Y65"/>
  <c r="AG65" s="1"/>
  <c r="Z61"/>
  <c r="AH61" s="1"/>
  <c r="AB70"/>
  <c r="AJ70" s="1"/>
  <c r="AB75"/>
  <c r="AJ75" s="1"/>
  <c r="Y87"/>
  <c r="AG87" s="1"/>
  <c r="Z83"/>
  <c r="AH83" s="1"/>
  <c r="Z89"/>
  <c r="AH89" s="1"/>
  <c r="Z77"/>
  <c r="AH77" s="1"/>
  <c r="AM17"/>
  <c r="AN17" s="1"/>
  <c r="AM29"/>
  <c r="AN29" s="1"/>
  <c r="AB71"/>
  <c r="AJ71" s="1"/>
  <c r="Z85"/>
  <c r="AH85" s="1"/>
  <c r="AM18"/>
  <c r="AN18" s="1"/>
  <c r="AM19"/>
  <c r="AN19" s="1"/>
  <c r="AM21"/>
  <c r="AN21" s="1"/>
  <c r="AM22"/>
  <c r="AN22" s="1"/>
  <c r="AA44"/>
  <c r="AI44" s="1"/>
  <c r="Z53"/>
  <c r="AH53" s="1"/>
  <c r="X63"/>
  <c r="AF63" s="1"/>
  <c r="X72"/>
  <c r="AF72" s="1"/>
  <c r="Y62"/>
  <c r="AG62" s="1"/>
  <c r="Y75"/>
  <c r="AG75" s="1"/>
  <c r="Y97"/>
  <c r="AG97" s="1"/>
  <c r="Z97"/>
  <c r="AH97" s="1"/>
  <c r="U61"/>
  <c r="T61"/>
  <c r="S83" s="1"/>
  <c r="U83" s="1"/>
  <c r="X45"/>
  <c r="AF45" s="1"/>
  <c r="AE22"/>
  <c r="X53"/>
  <c r="AF53" s="1"/>
  <c r="AE30"/>
  <c r="Y40"/>
  <c r="AG40" s="1"/>
  <c r="AE17"/>
  <c r="X46"/>
  <c r="AF46" s="1"/>
  <c r="AE23"/>
  <c r="X47"/>
  <c r="AF47" s="1"/>
  <c r="AE24"/>
  <c r="X48"/>
  <c r="AF48" s="1"/>
  <c r="AE25"/>
  <c r="X49"/>
  <c r="AF49" s="1"/>
  <c r="AE26"/>
  <c r="X50"/>
  <c r="AF50" s="1"/>
  <c r="AE27"/>
  <c r="Z49"/>
  <c r="AH49" s="1"/>
  <c r="Z69"/>
  <c r="AB67"/>
  <c r="AJ67" s="1"/>
  <c r="Z93"/>
  <c r="AH93" s="1"/>
  <c r="X67"/>
  <c r="AF67" s="1"/>
  <c r="X75"/>
  <c r="AF75" s="1"/>
  <c r="Y61"/>
  <c r="AG61" s="1"/>
  <c r="Y70"/>
  <c r="AG70" s="1"/>
  <c r="Z68"/>
  <c r="Z72"/>
  <c r="AA63"/>
  <c r="AI63" s="1"/>
  <c r="X97"/>
  <c r="AF97" s="1"/>
  <c r="Y83"/>
  <c r="AG83" s="1"/>
  <c r="Y92"/>
  <c r="AG92" s="1"/>
  <c r="AB97"/>
  <c r="AJ97" s="1"/>
  <c r="S40"/>
  <c r="T40" s="1"/>
  <c r="S62" s="1"/>
  <c r="U62" s="1"/>
  <c r="Z46"/>
  <c r="AH46" s="1"/>
  <c r="Z48"/>
  <c r="AH48" s="1"/>
  <c r="Z50"/>
  <c r="AH50" s="1"/>
  <c r="AA52"/>
  <c r="AI52" s="1"/>
  <c r="X61"/>
  <c r="AF61" s="1"/>
  <c r="X66"/>
  <c r="AF66" s="1"/>
  <c r="X70"/>
  <c r="AF70" s="1"/>
  <c r="X74"/>
  <c r="AF74" s="1"/>
  <c r="Y64"/>
  <c r="AG64" s="1"/>
  <c r="Y69"/>
  <c r="AG69" s="1"/>
  <c r="Y73"/>
  <c r="AG73" s="1"/>
  <c r="Y77"/>
  <c r="AG77" s="1"/>
  <c r="Z63"/>
  <c r="Z67"/>
  <c r="AA62"/>
  <c r="AI62" s="1"/>
  <c r="AA66"/>
  <c r="AI66" s="1"/>
  <c r="AA74"/>
  <c r="AI74" s="1"/>
  <c r="AB61"/>
  <c r="AJ61" s="1"/>
  <c r="AB69"/>
  <c r="AJ69" s="1"/>
  <c r="X92"/>
  <c r="AF92" s="1"/>
  <c r="Y86"/>
  <c r="AG86" s="1"/>
  <c r="Y91"/>
  <c r="AG91" s="1"/>
  <c r="Y99"/>
  <c r="AG99" s="1"/>
  <c r="Z91"/>
  <c r="AH91" s="1"/>
  <c r="Z99"/>
  <c r="AH99" s="1"/>
  <c r="AA85"/>
  <c r="AI85" s="1"/>
  <c r="AA89"/>
  <c r="AI89" s="1"/>
  <c r="AB92"/>
  <c r="AJ92" s="1"/>
  <c r="AB96"/>
  <c r="AJ96" s="1"/>
  <c r="X44"/>
  <c r="AF44" s="1"/>
  <c r="AE21"/>
  <c r="Y54"/>
  <c r="AG54" s="1"/>
  <c r="AE31"/>
  <c r="X52"/>
  <c r="AF52" s="1"/>
  <c r="AE29"/>
  <c r="X55"/>
  <c r="AF55" s="1"/>
  <c r="AE32"/>
  <c r="X41"/>
  <c r="AF41" s="1"/>
  <c r="AE18"/>
  <c r="X42"/>
  <c r="AF42" s="1"/>
  <c r="AE19"/>
  <c r="X43"/>
  <c r="AF43" s="1"/>
  <c r="AE20"/>
  <c r="Y51"/>
  <c r="AG51" s="1"/>
  <c r="AE28"/>
  <c r="AA64"/>
  <c r="AI64" s="1"/>
  <c r="AH40"/>
  <c r="Y74"/>
  <c r="AG74" s="1"/>
  <c r="Z64"/>
  <c r="AA67"/>
  <c r="AI67" s="1"/>
  <c r="AB74"/>
  <c r="AJ74" s="1"/>
  <c r="X89"/>
  <c r="AF89" s="1"/>
  <c r="Y96"/>
  <c r="AG96" s="1"/>
  <c r="Z92"/>
  <c r="AH92" s="1"/>
  <c r="Z84"/>
  <c r="AH84" s="1"/>
  <c r="AA86"/>
  <c r="AI86" s="1"/>
  <c r="AB89"/>
  <c r="AJ89" s="1"/>
  <c r="L33"/>
  <c r="AL16"/>
  <c r="AM16" s="1"/>
  <c r="AN16" s="1"/>
  <c r="AO16" s="1"/>
  <c r="AO17" s="1"/>
  <c r="AO18" s="1"/>
  <c r="Z52"/>
  <c r="AH52" s="1"/>
  <c r="AE16"/>
  <c r="X39"/>
  <c r="AF39" s="1"/>
  <c r="AL39" s="1"/>
  <c r="X65"/>
  <c r="AF65" s="1"/>
  <c r="X69"/>
  <c r="AF69" s="1"/>
  <c r="X77"/>
  <c r="AF77" s="1"/>
  <c r="Y63"/>
  <c r="AG63" s="1"/>
  <c r="Y68"/>
  <c r="AG68" s="1"/>
  <c r="Y72"/>
  <c r="AG72" s="1"/>
  <c r="Y76"/>
  <c r="AG76" s="1"/>
  <c r="Z62"/>
  <c r="AH62" s="1"/>
  <c r="AA61"/>
  <c r="AI61" s="1"/>
  <c r="AB64"/>
  <c r="AJ64" s="1"/>
  <c r="AB68"/>
  <c r="AJ68" s="1"/>
  <c r="AM59"/>
  <c r="X87"/>
  <c r="AF87" s="1"/>
  <c r="X91"/>
  <c r="AF91" s="1"/>
  <c r="X99"/>
  <c r="AF99" s="1"/>
  <c r="Y85"/>
  <c r="AG85" s="1"/>
  <c r="Y90"/>
  <c r="AG90" s="1"/>
  <c r="Y94"/>
  <c r="AG94" s="1"/>
  <c r="Y98"/>
  <c r="AG98" s="1"/>
  <c r="Z86"/>
  <c r="AH86" s="1"/>
  <c r="AA84"/>
  <c r="AI84" s="1"/>
  <c r="AB83"/>
  <c r="AJ83" s="1"/>
  <c r="AB91"/>
  <c r="AJ91" s="1"/>
  <c r="AS16"/>
  <c r="AT16" s="1"/>
  <c r="AU16" s="1"/>
  <c r="BL16" s="1"/>
  <c r="Y66"/>
  <c r="AG66" s="1"/>
  <c r="Y88"/>
  <c r="AG88" s="1"/>
  <c r="U55" i="2"/>
  <c r="AC41"/>
  <c r="AK41" s="1"/>
  <c r="AC42"/>
  <c r="AK42" s="1"/>
  <c r="S64"/>
  <c r="AO17"/>
  <c r="AO18" s="1"/>
  <c r="AO19" s="1"/>
  <c r="AO20" s="1"/>
  <c r="AO21" s="1"/>
  <c r="AO22" s="1"/>
  <c r="AO23" s="1"/>
  <c r="AO24" s="1"/>
  <c r="AO25" s="1"/>
  <c r="AO26" s="1"/>
  <c r="AO27" s="1"/>
  <c r="AO28" s="1"/>
  <c r="AA62"/>
  <c r="AI62" s="1"/>
  <c r="AA84"/>
  <c r="AI84" s="1"/>
  <c r="Z89"/>
  <c r="AH89" s="1"/>
  <c r="Z67"/>
  <c r="AH67" s="1"/>
  <c r="Z45"/>
  <c r="AH45" s="1"/>
  <c r="Y91"/>
  <c r="AG91" s="1"/>
  <c r="Y69"/>
  <c r="AG69" s="1"/>
  <c r="Y93"/>
  <c r="AG93" s="1"/>
  <c r="Y71"/>
  <c r="AG71" s="1"/>
  <c r="Y49"/>
  <c r="AG49" s="1"/>
  <c r="AB53"/>
  <c r="AJ53" s="1"/>
  <c r="AB75"/>
  <c r="AJ75" s="1"/>
  <c r="AB97"/>
  <c r="AJ97" s="1"/>
  <c r="Y99"/>
  <c r="AG99" s="1"/>
  <c r="Y77"/>
  <c r="AG77" s="1"/>
  <c r="AC61"/>
  <c r="AK61" s="1"/>
  <c r="T61"/>
  <c r="AC48"/>
  <c r="AK48" s="1"/>
  <c r="AA87"/>
  <c r="AI87" s="1"/>
  <c r="AA65"/>
  <c r="AI65" s="1"/>
  <c r="Y89"/>
  <c r="AG89" s="1"/>
  <c r="Y67"/>
  <c r="AG67" s="1"/>
  <c r="Y45"/>
  <c r="AG45" s="1"/>
  <c r="X47"/>
  <c r="X91"/>
  <c r="X49"/>
  <c r="X93"/>
  <c r="X71"/>
  <c r="AC51"/>
  <c r="AK51" s="1"/>
  <c r="AL51" s="1"/>
  <c r="AM51" s="1"/>
  <c r="AN51" s="1"/>
  <c r="T51"/>
  <c r="S73" s="1"/>
  <c r="AM59"/>
  <c r="AT14"/>
  <c r="AC47"/>
  <c r="AK47" s="1"/>
  <c r="AG54"/>
  <c r="AL54" s="1"/>
  <c r="AM54" s="1"/>
  <c r="AN54" s="1"/>
  <c r="AD54"/>
  <c r="Y88"/>
  <c r="AG88" s="1"/>
  <c r="Y66"/>
  <c r="AG66" s="1"/>
  <c r="Y44"/>
  <c r="AG44" s="1"/>
  <c r="Y90"/>
  <c r="AG90" s="1"/>
  <c r="Y68"/>
  <c r="AG68" s="1"/>
  <c r="Y92"/>
  <c r="AG92" s="1"/>
  <c r="Y70"/>
  <c r="AG70" s="1"/>
  <c r="Y48"/>
  <c r="AG48" s="1"/>
  <c r="Z94"/>
  <c r="AH94" s="1"/>
  <c r="Z50"/>
  <c r="AH50" s="1"/>
  <c r="Z72"/>
  <c r="AH72" s="1"/>
  <c r="Y98"/>
  <c r="AG98" s="1"/>
  <c r="Y76"/>
  <c r="AG76" s="1"/>
  <c r="AA40"/>
  <c r="AI40" s="1"/>
  <c r="Y47"/>
  <c r="AG47" s="1"/>
  <c r="Z40"/>
  <c r="AH40" s="1"/>
  <c r="AC49"/>
  <c r="AK49" s="1"/>
  <c r="U61"/>
  <c r="AF62"/>
  <c r="AM30"/>
  <c r="AN30" s="1"/>
  <c r="AL39"/>
  <c r="AA42"/>
  <c r="AI42" s="1"/>
  <c r="AA43"/>
  <c r="AI43" s="1"/>
  <c r="AC46"/>
  <c r="AK46" s="1"/>
  <c r="U51"/>
  <c r="AA64"/>
  <c r="AI64" s="1"/>
  <c r="AA83"/>
  <c r="AI83" s="1"/>
  <c r="AA85"/>
  <c r="AI85" s="1"/>
  <c r="Z83"/>
  <c r="AH83" s="1"/>
  <c r="Z61"/>
  <c r="AH61" s="1"/>
  <c r="Z86"/>
  <c r="AH86" s="1"/>
  <c r="Z64"/>
  <c r="AH64" s="1"/>
  <c r="X44"/>
  <c r="X88"/>
  <c r="X46"/>
  <c r="X90"/>
  <c r="X68"/>
  <c r="X48"/>
  <c r="X92"/>
  <c r="X70"/>
  <c r="Y94"/>
  <c r="AG94" s="1"/>
  <c r="Y72"/>
  <c r="AG72" s="1"/>
  <c r="X52"/>
  <c r="X96"/>
  <c r="X74"/>
  <c r="AB52"/>
  <c r="AJ52" s="1"/>
  <c r="AB96"/>
  <c r="AJ96" s="1"/>
  <c r="AB74"/>
  <c r="AJ74" s="1"/>
  <c r="X53"/>
  <c r="X97"/>
  <c r="X75"/>
  <c r="U74"/>
  <c r="T54"/>
  <c r="S76" s="1"/>
  <c r="U54"/>
  <c r="Z42"/>
  <c r="AH42" s="1"/>
  <c r="Y50"/>
  <c r="AG50" s="1"/>
  <c r="Y55"/>
  <c r="AG55" s="1"/>
  <c r="X66"/>
  <c r="X69"/>
  <c r="AC97"/>
  <c r="AK97" s="1"/>
  <c r="T97"/>
  <c r="Y84"/>
  <c r="AG84" s="1"/>
  <c r="Y62"/>
  <c r="AG62" s="1"/>
  <c r="Y85"/>
  <c r="AG85" s="1"/>
  <c r="Y63"/>
  <c r="AG63" s="1"/>
  <c r="Y86"/>
  <c r="AG86" s="1"/>
  <c r="Y64"/>
  <c r="AG64" s="1"/>
  <c r="Y87"/>
  <c r="AG87" s="1"/>
  <c r="Y65"/>
  <c r="X77"/>
  <c r="X55"/>
  <c r="AM29"/>
  <c r="AN29" s="1"/>
  <c r="Y40"/>
  <c r="Y41"/>
  <c r="Y42"/>
  <c r="AG42" s="1"/>
  <c r="AF45"/>
  <c r="Z49"/>
  <c r="AH49" s="1"/>
  <c r="AF50"/>
  <c r="Z52"/>
  <c r="AH52" s="1"/>
  <c r="AC75"/>
  <c r="AK75" s="1"/>
  <c r="AC77"/>
  <c r="AK77" s="1"/>
  <c r="X63"/>
  <c r="X67"/>
  <c r="Z68"/>
  <c r="AH68" s="1"/>
  <c r="AB70"/>
  <c r="AJ70" s="1"/>
  <c r="U77"/>
  <c r="Y83"/>
  <c r="AG83" s="1"/>
  <c r="Y61"/>
  <c r="AG61" s="1"/>
  <c r="Y96"/>
  <c r="AG96" s="1"/>
  <c r="Y74"/>
  <c r="AG74" s="1"/>
  <c r="Y97"/>
  <c r="AG97" s="1"/>
  <c r="Y75"/>
  <c r="AG75" s="1"/>
  <c r="AF95"/>
  <c r="AF98"/>
  <c r="Y43"/>
  <c r="AG43" s="1"/>
  <c r="Z46"/>
  <c r="AH46" s="1"/>
  <c r="Y52"/>
  <c r="AG52" s="1"/>
  <c r="X64"/>
  <c r="AA66"/>
  <c r="AI66" s="1"/>
  <c r="AB67"/>
  <c r="AJ67" s="1"/>
  <c r="Z69"/>
  <c r="AH69" s="1"/>
  <c r="AB71"/>
  <c r="AJ71" s="1"/>
  <c r="X72"/>
  <c r="U75"/>
  <c r="T77"/>
  <c r="S99" s="1"/>
  <c r="AB83"/>
  <c r="AJ83" s="1"/>
  <c r="X86"/>
  <c r="AB89"/>
  <c r="AJ89" s="1"/>
  <c r="AB91"/>
  <c r="AJ91" s="1"/>
  <c r="AB93"/>
  <c r="AJ93" s="1"/>
  <c r="X94"/>
  <c r="Y73"/>
  <c r="AG73" s="1"/>
  <c r="AJ51" i="1"/>
  <c r="AJ50"/>
  <c r="AJ54"/>
  <c r="AC52"/>
  <c r="AK52" s="1"/>
  <c r="T52"/>
  <c r="S74" s="1"/>
  <c r="U46"/>
  <c r="AC46"/>
  <c r="AK46" s="1"/>
  <c r="T46"/>
  <c r="S68" s="1"/>
  <c r="U68" s="1"/>
  <c r="AC47"/>
  <c r="AK47" s="1"/>
  <c r="U47"/>
  <c r="T47"/>
  <c r="S69" s="1"/>
  <c r="AC69" s="1"/>
  <c r="AK69" s="1"/>
  <c r="AC48"/>
  <c r="AK48" s="1"/>
  <c r="U48"/>
  <c r="T48"/>
  <c r="S70" s="1"/>
  <c r="U70" s="1"/>
  <c r="U49"/>
  <c r="AC49"/>
  <c r="AK49" s="1"/>
  <c r="T49"/>
  <c r="S71" s="1"/>
  <c r="AC50"/>
  <c r="AK50" s="1"/>
  <c r="U50"/>
  <c r="T50"/>
  <c r="S72" s="1"/>
  <c r="U72" s="1"/>
  <c r="AT20"/>
  <c r="AU20" s="1"/>
  <c r="BL20" s="1"/>
  <c r="B30" i="3" s="1"/>
  <c r="G30" s="1"/>
  <c r="AT19" i="1"/>
  <c r="AU19" s="1"/>
  <c r="BL19" s="1"/>
  <c r="B29" i="3" s="1"/>
  <c r="G29" s="1"/>
  <c r="AC41" i="1"/>
  <c r="T41"/>
  <c r="S63" s="1"/>
  <c r="U63" s="1"/>
  <c r="U41"/>
  <c r="U51"/>
  <c r="AC51"/>
  <c r="AK51" s="1"/>
  <c r="T51"/>
  <c r="S73" s="1"/>
  <c r="AT18"/>
  <c r="AU18" s="1"/>
  <c r="BL18" s="1"/>
  <c r="B28" i="3" s="1"/>
  <c r="G28" s="1"/>
  <c r="AT17" i="1"/>
  <c r="AU17" s="1"/>
  <c r="BL17" s="1"/>
  <c r="B27" i="3" s="1"/>
  <c r="G27" s="1"/>
  <c r="AT21" i="1"/>
  <c r="AU21" s="1"/>
  <c r="BL21" s="1"/>
  <c r="B31" i="3" s="1"/>
  <c r="G31" s="1"/>
  <c r="T42" i="1"/>
  <c r="AC42"/>
  <c r="AK42" s="1"/>
  <c r="U42"/>
  <c r="AC43"/>
  <c r="AK43" s="1"/>
  <c r="T43"/>
  <c r="S65" s="1"/>
  <c r="U43"/>
  <c r="AC44"/>
  <c r="AK44" s="1"/>
  <c r="T44"/>
  <c r="U44"/>
  <c r="AC45"/>
  <c r="AK45" s="1"/>
  <c r="U45"/>
  <c r="T45"/>
  <c r="U53"/>
  <c r="AC53"/>
  <c r="AK53" s="1"/>
  <c r="T53"/>
  <c r="S75" s="1"/>
  <c r="AC75" s="1"/>
  <c r="AK75" s="1"/>
  <c r="AC54"/>
  <c r="AK54" s="1"/>
  <c r="T54"/>
  <c r="S76" s="1"/>
  <c r="AC55"/>
  <c r="AK55" s="1"/>
  <c r="U55"/>
  <c r="T55"/>
  <c r="S77" s="1"/>
  <c r="AC77" s="1"/>
  <c r="AK77" s="1"/>
  <c r="AI3" i="5" l="1"/>
  <c r="AG20"/>
  <c r="AH3"/>
  <c r="AH20" s="1"/>
  <c r="AC40" i="1"/>
  <c r="AK40" s="1"/>
  <c r="AD39" i="2"/>
  <c r="AH24" i="5"/>
  <c r="AH41" s="1"/>
  <c r="AI24"/>
  <c r="AG41"/>
  <c r="T74" i="2"/>
  <c r="S96" s="1"/>
  <c r="T96" s="1"/>
  <c r="S56"/>
  <c r="AL49" i="1"/>
  <c r="AM49" s="1"/>
  <c r="AN49" s="1"/>
  <c r="S83" i="2"/>
  <c r="U83" s="1"/>
  <c r="U71"/>
  <c r="T71"/>
  <c r="S93" s="1"/>
  <c r="U93" s="1"/>
  <c r="AC71"/>
  <c r="AK71" s="1"/>
  <c r="U45"/>
  <c r="T45"/>
  <c r="S67" s="1"/>
  <c r="T67" s="1"/>
  <c r="S89" s="1"/>
  <c r="U43"/>
  <c r="T43"/>
  <c r="S65" s="1"/>
  <c r="U65" s="1"/>
  <c r="U50"/>
  <c r="T50"/>
  <c r="S72" s="1"/>
  <c r="U46"/>
  <c r="T46"/>
  <c r="S68" s="1"/>
  <c r="AC45"/>
  <c r="AK45" s="1"/>
  <c r="AL45" s="1"/>
  <c r="AM45" s="1"/>
  <c r="AN45" s="1"/>
  <c r="T66"/>
  <c r="S88" s="1"/>
  <c r="U88" s="1"/>
  <c r="AC66"/>
  <c r="AK66" s="1"/>
  <c r="AL61"/>
  <c r="AM61" s="1"/>
  <c r="S62"/>
  <c r="AC62" s="1"/>
  <c r="AK62" s="1"/>
  <c r="AL62" s="1"/>
  <c r="AM62" s="1"/>
  <c r="AN62" s="1"/>
  <c r="AD51"/>
  <c r="AJ56"/>
  <c r="AW20" s="1"/>
  <c r="AX20" s="1"/>
  <c r="AY20" s="1"/>
  <c r="BM20" s="1"/>
  <c r="C45" i="3" s="1"/>
  <c r="H45" s="1"/>
  <c r="AL43" i="2"/>
  <c r="AM43" s="1"/>
  <c r="AN43" s="1"/>
  <c r="AI78"/>
  <c r="BA19" s="1"/>
  <c r="BB19" s="1"/>
  <c r="BC19" s="1"/>
  <c r="BN19" s="1"/>
  <c r="D44" i="3" s="1"/>
  <c r="I44" s="1"/>
  <c r="AL42" i="2"/>
  <c r="AM42" s="1"/>
  <c r="AN42" s="1"/>
  <c r="AJ78"/>
  <c r="BA20" s="1"/>
  <c r="BB20" s="1"/>
  <c r="BC20" s="1"/>
  <c r="BN20" s="1"/>
  <c r="D45" i="3" s="1"/>
  <c r="I45" s="1"/>
  <c r="AH56" i="2"/>
  <c r="AW18" s="1"/>
  <c r="AX18" s="1"/>
  <c r="AY18" s="1"/>
  <c r="BM18" s="1"/>
  <c r="C43" i="3" s="1"/>
  <c r="H43" s="1"/>
  <c r="BP18" i="4"/>
  <c r="E14" i="3"/>
  <c r="J14" s="1"/>
  <c r="BP20" i="4"/>
  <c r="E16" i="3"/>
  <c r="J16" s="1"/>
  <c r="BP17" i="4"/>
  <c r="E13" i="3"/>
  <c r="J13" s="1"/>
  <c r="BP19" i="4"/>
  <c r="E15" i="3"/>
  <c r="J15" s="1"/>
  <c r="AC83" i="4"/>
  <c r="AK83" s="1"/>
  <c r="AL83" s="1"/>
  <c r="AL85"/>
  <c r="AM85" s="1"/>
  <c r="AN85" s="1"/>
  <c r="AD69"/>
  <c r="AD61"/>
  <c r="AL71"/>
  <c r="AM71" s="1"/>
  <c r="AN71" s="1"/>
  <c r="AD73"/>
  <c r="AL72"/>
  <c r="AM72" s="1"/>
  <c r="AN72" s="1"/>
  <c r="AL99"/>
  <c r="AM99" s="1"/>
  <c r="AN99" s="1"/>
  <c r="AD99"/>
  <c r="AD74"/>
  <c r="AL74"/>
  <c r="AM74" s="1"/>
  <c r="AN74" s="1"/>
  <c r="AL73"/>
  <c r="AM73" s="1"/>
  <c r="AN73" s="1"/>
  <c r="AD72"/>
  <c r="AD71"/>
  <c r="AL69"/>
  <c r="AM69" s="1"/>
  <c r="AN69" s="1"/>
  <c r="AL67"/>
  <c r="AM67" s="1"/>
  <c r="AN67" s="1"/>
  <c r="AD65"/>
  <c r="U78"/>
  <c r="AD64"/>
  <c r="AK78"/>
  <c r="BA21" s="1"/>
  <c r="BB21" s="1"/>
  <c r="BC21" s="1"/>
  <c r="BN21" s="1"/>
  <c r="D17" i="3" s="1"/>
  <c r="AD62" i="4"/>
  <c r="AC86"/>
  <c r="T86"/>
  <c r="U86"/>
  <c r="AM61"/>
  <c r="AC96"/>
  <c r="T96"/>
  <c r="U96"/>
  <c r="AC93"/>
  <c r="T93"/>
  <c r="U93"/>
  <c r="AF100"/>
  <c r="BD16" s="1"/>
  <c r="BE16" s="1"/>
  <c r="BF16" s="1"/>
  <c r="AC87"/>
  <c r="T87"/>
  <c r="U87"/>
  <c r="AL65"/>
  <c r="AM65" s="1"/>
  <c r="AN65" s="1"/>
  <c r="AF78"/>
  <c r="BA16" s="1"/>
  <c r="BB16" s="1"/>
  <c r="BC16" s="1"/>
  <c r="AD68"/>
  <c r="AD70"/>
  <c r="AD66"/>
  <c r="AC89"/>
  <c r="T89"/>
  <c r="AC90"/>
  <c r="T90"/>
  <c r="U90"/>
  <c r="AC95"/>
  <c r="T95"/>
  <c r="U95"/>
  <c r="AD67"/>
  <c r="AG78"/>
  <c r="BA17" s="1"/>
  <c r="BB17" s="1"/>
  <c r="BC17" s="1"/>
  <c r="BN17" s="1"/>
  <c r="D13" i="3" s="1"/>
  <c r="I13" s="1"/>
  <c r="AC88" i="4"/>
  <c r="T88"/>
  <c r="U88"/>
  <c r="AC92"/>
  <c r="T92"/>
  <c r="U92"/>
  <c r="AC91"/>
  <c r="T91"/>
  <c r="U91"/>
  <c r="AL75"/>
  <c r="AM75" s="1"/>
  <c r="AN75" s="1"/>
  <c r="AC97"/>
  <c r="T97"/>
  <c r="U97"/>
  <c r="AC84"/>
  <c r="T84"/>
  <c r="U84"/>
  <c r="AF56"/>
  <c r="AW16" s="1"/>
  <c r="AX16" s="1"/>
  <c r="AY16" s="1"/>
  <c r="AL39"/>
  <c r="AC94"/>
  <c r="T94"/>
  <c r="U94"/>
  <c r="AD75"/>
  <c r="AL68"/>
  <c r="AM68" s="1"/>
  <c r="AN68" s="1"/>
  <c r="AL70"/>
  <c r="AM70" s="1"/>
  <c r="AN70" s="1"/>
  <c r="AL66"/>
  <c r="AM66" s="1"/>
  <c r="AN66" s="1"/>
  <c r="U40" i="1"/>
  <c r="U56" s="1"/>
  <c r="AO19"/>
  <c r="AO20" s="1"/>
  <c r="AO21" s="1"/>
  <c r="AO22" s="1"/>
  <c r="AO23" s="1"/>
  <c r="AO24" s="1"/>
  <c r="AO25" s="1"/>
  <c r="AO26" s="1"/>
  <c r="AO27" s="1"/>
  <c r="AO28" s="1"/>
  <c r="AO29" s="1"/>
  <c r="AO30" s="1"/>
  <c r="AO31" s="1"/>
  <c r="AO32" s="1"/>
  <c r="AD49"/>
  <c r="AD50"/>
  <c r="AL48"/>
  <c r="AM48" s="1"/>
  <c r="AN48" s="1"/>
  <c r="AI56"/>
  <c r="AW19" s="1"/>
  <c r="AX19" s="1"/>
  <c r="AY19" s="1"/>
  <c r="BM19" s="1"/>
  <c r="C29" i="3" s="1"/>
  <c r="H29" s="1"/>
  <c r="AL77" i="1"/>
  <c r="AM77" s="1"/>
  <c r="AN77" s="1"/>
  <c r="AH56"/>
  <c r="AW18" s="1"/>
  <c r="AX18" s="1"/>
  <c r="AY18" s="1"/>
  <c r="BM18" s="1"/>
  <c r="C28" i="3" s="1"/>
  <c r="H28" s="1"/>
  <c r="AG78" i="1"/>
  <c r="BA17" s="1"/>
  <c r="BB17" s="1"/>
  <c r="BC17" s="1"/>
  <c r="BN17" s="1"/>
  <c r="D27" i="3" s="1"/>
  <c r="I27" s="1"/>
  <c r="AD39" i="1"/>
  <c r="AF78"/>
  <c r="BA16" s="1"/>
  <c r="BB16" s="1"/>
  <c r="BC16" s="1"/>
  <c r="BN16" s="1"/>
  <c r="D26" i="3" s="1"/>
  <c r="I26" s="1"/>
  <c r="AC83" i="1"/>
  <c r="AK83" s="1"/>
  <c r="AD48"/>
  <c r="AL52"/>
  <c r="AM52" s="1"/>
  <c r="AN52" s="1"/>
  <c r="AJ56"/>
  <c r="AW20" s="1"/>
  <c r="AX20" s="1"/>
  <c r="AY20" s="1"/>
  <c r="BM20" s="1"/>
  <c r="C30" i="3" s="1"/>
  <c r="H30" s="1"/>
  <c r="AL54" i="1"/>
  <c r="AM54" s="1"/>
  <c r="AN54" s="1"/>
  <c r="T62"/>
  <c r="AL51"/>
  <c r="AM51" s="1"/>
  <c r="AN51" s="1"/>
  <c r="T83"/>
  <c r="B26" i="3"/>
  <c r="G26" s="1"/>
  <c r="G32" s="1"/>
  <c r="BL22" i="1"/>
  <c r="B32" i="3" s="1"/>
  <c r="S64" i="1"/>
  <c r="AC64" s="1"/>
  <c r="AK64" s="1"/>
  <c r="AL50"/>
  <c r="AM50" s="1"/>
  <c r="AN50" s="1"/>
  <c r="AG100" i="2"/>
  <c r="BD17" s="1"/>
  <c r="BE17" s="1"/>
  <c r="BF17" s="1"/>
  <c r="BO17" s="1"/>
  <c r="E42" i="3" s="1"/>
  <c r="J42" s="1"/>
  <c r="AK56" i="2"/>
  <c r="AW21" s="1"/>
  <c r="AX21" s="1"/>
  <c r="AY21" s="1"/>
  <c r="BM21" s="1"/>
  <c r="C46" i="3" s="1"/>
  <c r="H46" s="1"/>
  <c r="AD55" i="2"/>
  <c r="AF55"/>
  <c r="AL55" s="1"/>
  <c r="AM55" s="1"/>
  <c r="AN55" s="1"/>
  <c r="AF92"/>
  <c r="AT17"/>
  <c r="AU17" s="1"/>
  <c r="BL17" s="1"/>
  <c r="B42" i="3" s="1"/>
  <c r="G42" s="1"/>
  <c r="AT21" i="2"/>
  <c r="AU21" s="1"/>
  <c r="BL21" s="1"/>
  <c r="B46" i="3" s="1"/>
  <c r="G46" s="1"/>
  <c r="AT18" i="2"/>
  <c r="AU18" s="1"/>
  <c r="BL18" s="1"/>
  <c r="B43" i="3" s="1"/>
  <c r="G43" s="1"/>
  <c r="AT16" i="2"/>
  <c r="AU16" s="1"/>
  <c r="AF71"/>
  <c r="AL71" s="1"/>
  <c r="AM71" s="1"/>
  <c r="AN71" s="1"/>
  <c r="AD47"/>
  <c r="AF47"/>
  <c r="AL47" s="1"/>
  <c r="AM47" s="1"/>
  <c r="AN47" s="1"/>
  <c r="AF72"/>
  <c r="U96"/>
  <c r="AF96"/>
  <c r="AF70"/>
  <c r="AF90"/>
  <c r="AC69"/>
  <c r="AK69" s="1"/>
  <c r="U69"/>
  <c r="T69"/>
  <c r="S91" s="1"/>
  <c r="AF91"/>
  <c r="AF94"/>
  <c r="AF86"/>
  <c r="AG40"/>
  <c r="AD40"/>
  <c r="AG65"/>
  <c r="AG78" s="1"/>
  <c r="BA17" s="1"/>
  <c r="BB17" s="1"/>
  <c r="BC17" s="1"/>
  <c r="BN17" s="1"/>
  <c r="D42" i="3" s="1"/>
  <c r="I42" s="1"/>
  <c r="AC70" i="2"/>
  <c r="AK70" s="1"/>
  <c r="T70"/>
  <c r="S92" s="1"/>
  <c r="U70"/>
  <c r="AF53"/>
  <c r="AL53" s="1"/>
  <c r="AM53" s="1"/>
  <c r="AN53" s="1"/>
  <c r="AD53"/>
  <c r="AD74"/>
  <c r="AF74"/>
  <c r="AL74" s="1"/>
  <c r="AM74" s="1"/>
  <c r="AN74" s="1"/>
  <c r="AF68"/>
  <c r="AD44"/>
  <c r="AF44"/>
  <c r="AC73"/>
  <c r="AK73" s="1"/>
  <c r="AL73" s="1"/>
  <c r="AM73" s="1"/>
  <c r="AN73" s="1"/>
  <c r="T73"/>
  <c r="S95" s="1"/>
  <c r="U73"/>
  <c r="AD49"/>
  <c r="AF49"/>
  <c r="AL49" s="1"/>
  <c r="AM49" s="1"/>
  <c r="AN49" s="1"/>
  <c r="AC64"/>
  <c r="AK64" s="1"/>
  <c r="U64"/>
  <c r="T64"/>
  <c r="S86" s="1"/>
  <c r="AT20"/>
  <c r="AU20" s="1"/>
  <c r="BL20" s="1"/>
  <c r="B45" i="3" s="1"/>
  <c r="G45" s="1"/>
  <c r="AD42" i="2"/>
  <c r="AI56"/>
  <c r="AW19" s="1"/>
  <c r="AX19" s="1"/>
  <c r="AY19" s="1"/>
  <c r="BM19" s="1"/>
  <c r="C44" i="3" s="1"/>
  <c r="H44" s="1"/>
  <c r="AT19" i="2"/>
  <c r="AU19" s="1"/>
  <c r="BL19" s="1"/>
  <c r="B44" i="3" s="1"/>
  <c r="G44" s="1"/>
  <c r="AD43" i="2"/>
  <c r="AH100"/>
  <c r="BD18" s="1"/>
  <c r="BE18" s="1"/>
  <c r="BF18" s="1"/>
  <c r="BO18" s="1"/>
  <c r="E43" i="3" s="1"/>
  <c r="J43" s="1"/>
  <c r="AD61" i="2"/>
  <c r="AD50"/>
  <c r="AF64"/>
  <c r="AF67"/>
  <c r="AF69"/>
  <c r="AF75"/>
  <c r="AL75" s="1"/>
  <c r="AM75" s="1"/>
  <c r="AN75" s="1"/>
  <c r="AD75"/>
  <c r="AD52"/>
  <c r="AF52"/>
  <c r="AL52" s="1"/>
  <c r="AM52" s="1"/>
  <c r="AN52" s="1"/>
  <c r="AF46"/>
  <c r="AL46" s="1"/>
  <c r="AM46" s="1"/>
  <c r="AN46" s="1"/>
  <c r="AD46"/>
  <c r="AM39"/>
  <c r="AC99"/>
  <c r="T99"/>
  <c r="U99"/>
  <c r="AF63"/>
  <c r="AG41"/>
  <c r="AL41" s="1"/>
  <c r="AM41" s="1"/>
  <c r="AN41" s="1"/>
  <c r="AD41"/>
  <c r="AF77"/>
  <c r="AL77" s="1"/>
  <c r="AM77" s="1"/>
  <c r="AN77" s="1"/>
  <c r="AD77"/>
  <c r="AF66"/>
  <c r="AC76"/>
  <c r="AK76" s="1"/>
  <c r="AL76" s="1"/>
  <c r="AM76" s="1"/>
  <c r="AN76" s="1"/>
  <c r="T76"/>
  <c r="S98" s="1"/>
  <c r="U76"/>
  <c r="AD97"/>
  <c r="AF97"/>
  <c r="AL97" s="1"/>
  <c r="AM97" s="1"/>
  <c r="AN97" s="1"/>
  <c r="AD48"/>
  <c r="AF48"/>
  <c r="AL48" s="1"/>
  <c r="AM48" s="1"/>
  <c r="AN48" s="1"/>
  <c r="AF88"/>
  <c r="AF93"/>
  <c r="AC63"/>
  <c r="AK63" s="1"/>
  <c r="U63"/>
  <c r="T63"/>
  <c r="S85" s="1"/>
  <c r="AJ100"/>
  <c r="BD20" s="1"/>
  <c r="BE20" s="1"/>
  <c r="BF20" s="1"/>
  <c r="BO20" s="1"/>
  <c r="E45" i="3" s="1"/>
  <c r="J45" s="1"/>
  <c r="AL50" i="2"/>
  <c r="AM50" s="1"/>
  <c r="AN50" s="1"/>
  <c r="AH78"/>
  <c r="BA18" s="1"/>
  <c r="BB18" s="1"/>
  <c r="BC18" s="1"/>
  <c r="BN18" s="1"/>
  <c r="D43" i="3" s="1"/>
  <c r="I43" s="1"/>
  <c r="AI100" i="2"/>
  <c r="BD19" s="1"/>
  <c r="BE19" s="1"/>
  <c r="BF19" s="1"/>
  <c r="BO19" s="1"/>
  <c r="E44" i="3" s="1"/>
  <c r="J44" s="1"/>
  <c r="AO29" i="2"/>
  <c r="AO30" s="1"/>
  <c r="AO31" s="1"/>
  <c r="AO32" s="1"/>
  <c r="AM39" i="1"/>
  <c r="AC76"/>
  <c r="U76"/>
  <c r="AC74"/>
  <c r="AK74" s="1"/>
  <c r="U74"/>
  <c r="U71"/>
  <c r="AC71"/>
  <c r="AK71" s="1"/>
  <c r="U75"/>
  <c r="AC63"/>
  <c r="AK63" s="1"/>
  <c r="AC68"/>
  <c r="AK68" s="1"/>
  <c r="T65"/>
  <c r="S87" s="1"/>
  <c r="AC87" s="1"/>
  <c r="AK87" s="1"/>
  <c r="S67"/>
  <c r="T67" s="1"/>
  <c r="S89" s="1"/>
  <c r="S66"/>
  <c r="U73"/>
  <c r="AC73"/>
  <c r="AK73" s="1"/>
  <c r="AD77"/>
  <c r="T76"/>
  <c r="S98" s="1"/>
  <c r="AC72"/>
  <c r="AK72" s="1"/>
  <c r="U77"/>
  <c r="T77"/>
  <c r="S99" s="1"/>
  <c r="U99" s="1"/>
  <c r="AC70"/>
  <c r="AK70" s="1"/>
  <c r="U69"/>
  <c r="AC62"/>
  <c r="AK62" s="1"/>
  <c r="AL40"/>
  <c r="AM40" s="1"/>
  <c r="AN40" s="1"/>
  <c r="AC65"/>
  <c r="AK65" s="1"/>
  <c r="U65"/>
  <c r="AH67"/>
  <c r="AH63"/>
  <c r="T70"/>
  <c r="S92" s="1"/>
  <c r="AH73"/>
  <c r="AH64"/>
  <c r="AH74"/>
  <c r="AH70"/>
  <c r="AL55"/>
  <c r="AM55" s="1"/>
  <c r="AN55" s="1"/>
  <c r="AD46"/>
  <c r="AD44"/>
  <c r="T63"/>
  <c r="S85" s="1"/>
  <c r="AH75"/>
  <c r="AH69"/>
  <c r="AH65"/>
  <c r="T73"/>
  <c r="S95" s="1"/>
  <c r="T72"/>
  <c r="S94" s="1"/>
  <c r="T75"/>
  <c r="S97" s="1"/>
  <c r="T69"/>
  <c r="S91" s="1"/>
  <c r="T74"/>
  <c r="S96" s="1"/>
  <c r="T71"/>
  <c r="S93" s="1"/>
  <c r="AK41"/>
  <c r="AK56" s="1"/>
  <c r="AW21" s="1"/>
  <c r="AX21" s="1"/>
  <c r="AY21" s="1"/>
  <c r="BM21" s="1"/>
  <c r="C31" i="3" s="1"/>
  <c r="H31" s="1"/>
  <c r="T68" i="1"/>
  <c r="S90" s="1"/>
  <c r="AH71"/>
  <c r="AH66"/>
  <c r="AH72"/>
  <c r="AH68"/>
  <c r="AD47"/>
  <c r="AD40"/>
  <c r="AL62"/>
  <c r="AM62" s="1"/>
  <c r="AN62" s="1"/>
  <c r="AD42"/>
  <c r="AL47"/>
  <c r="AM47" s="1"/>
  <c r="AN47" s="1"/>
  <c r="AD41"/>
  <c r="AD54"/>
  <c r="AL45"/>
  <c r="AM45" s="1"/>
  <c r="AN45" s="1"/>
  <c r="AD43"/>
  <c r="AD51"/>
  <c r="AL53"/>
  <c r="AM53" s="1"/>
  <c r="AN53" s="1"/>
  <c r="AD45"/>
  <c r="AL43"/>
  <c r="AM43" s="1"/>
  <c r="AN43" s="1"/>
  <c r="AU22"/>
  <c r="AF56"/>
  <c r="AW16" s="1"/>
  <c r="AX16" s="1"/>
  <c r="AY16" s="1"/>
  <c r="BM16" s="1"/>
  <c r="C26" i="3" s="1"/>
  <c r="H26" s="1"/>
  <c r="AL46" i="1"/>
  <c r="AM46" s="1"/>
  <c r="AN46" s="1"/>
  <c r="AD52"/>
  <c r="AG56"/>
  <c r="AW17" s="1"/>
  <c r="AX17" s="1"/>
  <c r="AY17" s="1"/>
  <c r="BM17" s="1"/>
  <c r="C27" i="3" s="1"/>
  <c r="H27" s="1"/>
  <c r="AD55" i="1"/>
  <c r="AD53"/>
  <c r="AL44"/>
  <c r="AM44" s="1"/>
  <c r="AN44" s="1"/>
  <c r="AL42"/>
  <c r="AM42" s="1"/>
  <c r="AN42" s="1"/>
  <c r="AK3" i="5" l="1"/>
  <c r="AI20"/>
  <c r="AK24"/>
  <c r="AI41"/>
  <c r="AD66" i="2"/>
  <c r="AC96"/>
  <c r="AK96" s="1"/>
  <c r="AL96" s="1"/>
  <c r="AM96" s="1"/>
  <c r="AN96" s="1"/>
  <c r="T83"/>
  <c r="AC83"/>
  <c r="AK83" s="1"/>
  <c r="AL83" s="1"/>
  <c r="AM83" s="1"/>
  <c r="AC65"/>
  <c r="AK65" s="1"/>
  <c r="AL65" s="1"/>
  <c r="AM65" s="1"/>
  <c r="AN65" s="1"/>
  <c r="AD71"/>
  <c r="AD45"/>
  <c r="AC93"/>
  <c r="AK93" s="1"/>
  <c r="AL93" s="1"/>
  <c r="AM93" s="1"/>
  <c r="AN93" s="1"/>
  <c r="T93"/>
  <c r="AD73"/>
  <c r="T65"/>
  <c r="S87" s="1"/>
  <c r="U87" s="1"/>
  <c r="AL66"/>
  <c r="AM66" s="1"/>
  <c r="AN66" s="1"/>
  <c r="U62"/>
  <c r="T56"/>
  <c r="AC67"/>
  <c r="AK67" s="1"/>
  <c r="AL67" s="1"/>
  <c r="AM67" s="1"/>
  <c r="AN67" s="1"/>
  <c r="U56"/>
  <c r="T72"/>
  <c r="S94" s="1"/>
  <c r="AC72"/>
  <c r="U72"/>
  <c r="U68"/>
  <c r="AC68"/>
  <c r="T68"/>
  <c r="S90" s="1"/>
  <c r="U67"/>
  <c r="AC88"/>
  <c r="AK88" s="1"/>
  <c r="AL88" s="1"/>
  <c r="AM88" s="1"/>
  <c r="AN88" s="1"/>
  <c r="T88"/>
  <c r="AD69"/>
  <c r="T62"/>
  <c r="AD76"/>
  <c r="AL63"/>
  <c r="AM63" s="1"/>
  <c r="AN63" s="1"/>
  <c r="AD62"/>
  <c r="U100" i="4"/>
  <c r="I17" i="3"/>
  <c r="AD83" i="4"/>
  <c r="AY22"/>
  <c r="BM16"/>
  <c r="AK92"/>
  <c r="AL92" s="1"/>
  <c r="AM92" s="1"/>
  <c r="AN92" s="1"/>
  <c r="AD92"/>
  <c r="AK95"/>
  <c r="AL95" s="1"/>
  <c r="AM95" s="1"/>
  <c r="AN95" s="1"/>
  <c r="AD95"/>
  <c r="BO16"/>
  <c r="E12" i="3" s="1"/>
  <c r="J12" s="1"/>
  <c r="AK93" i="4"/>
  <c r="AL93" s="1"/>
  <c r="AM93" s="1"/>
  <c r="AN93" s="1"/>
  <c r="AD93"/>
  <c r="AN61"/>
  <c r="AM78"/>
  <c r="AK86"/>
  <c r="AL86" s="1"/>
  <c r="AM86" s="1"/>
  <c r="AN86" s="1"/>
  <c r="AD86"/>
  <c r="AM39"/>
  <c r="AL56"/>
  <c r="AK84"/>
  <c r="AD84"/>
  <c r="AK88"/>
  <c r="AL88" s="1"/>
  <c r="AM88" s="1"/>
  <c r="AN88" s="1"/>
  <c r="AD88"/>
  <c r="AK90"/>
  <c r="AL90" s="1"/>
  <c r="AM90" s="1"/>
  <c r="AN90" s="1"/>
  <c r="AD90"/>
  <c r="BN16"/>
  <c r="BC22"/>
  <c r="AK87"/>
  <c r="AL87" s="1"/>
  <c r="AM87" s="1"/>
  <c r="AN87" s="1"/>
  <c r="AD87"/>
  <c r="AK96"/>
  <c r="AL96" s="1"/>
  <c r="AM96" s="1"/>
  <c r="AN96" s="1"/>
  <c r="AD96"/>
  <c r="AK94"/>
  <c r="AL94" s="1"/>
  <c r="AM94" s="1"/>
  <c r="AN94" s="1"/>
  <c r="AD94"/>
  <c r="AK97"/>
  <c r="AL97" s="1"/>
  <c r="AM97" s="1"/>
  <c r="AN97" s="1"/>
  <c r="AD97"/>
  <c r="AK89"/>
  <c r="AL89" s="1"/>
  <c r="AM89" s="1"/>
  <c r="AN89" s="1"/>
  <c r="AD89"/>
  <c r="AK91"/>
  <c r="AL91" s="1"/>
  <c r="AM91" s="1"/>
  <c r="AN91" s="1"/>
  <c r="AD91"/>
  <c r="AM83"/>
  <c r="AL78"/>
  <c r="T99" i="1"/>
  <c r="AC99"/>
  <c r="AD99" s="1"/>
  <c r="AD68"/>
  <c r="S84"/>
  <c r="T84" s="1"/>
  <c r="T97"/>
  <c r="U97"/>
  <c r="U64"/>
  <c r="T64"/>
  <c r="S86" s="1"/>
  <c r="U86" s="1"/>
  <c r="AD64"/>
  <c r="H32" i="3"/>
  <c r="AL64" i="2"/>
  <c r="AM64" s="1"/>
  <c r="AN64" s="1"/>
  <c r="AC85"/>
  <c r="T85"/>
  <c r="U85"/>
  <c r="AL40"/>
  <c r="AG56"/>
  <c r="AW17" s="1"/>
  <c r="AX17" s="1"/>
  <c r="AY17" s="1"/>
  <c r="BM17" s="1"/>
  <c r="C42" i="3" s="1"/>
  <c r="H42" s="1"/>
  <c r="AC86" i="2"/>
  <c r="T86"/>
  <c r="U86"/>
  <c r="AL44"/>
  <c r="AM44" s="1"/>
  <c r="AN44" s="1"/>
  <c r="AF56"/>
  <c r="AW16" s="1"/>
  <c r="AX16" s="1"/>
  <c r="AY16" s="1"/>
  <c r="AC92"/>
  <c r="T92"/>
  <c r="U92"/>
  <c r="AC91"/>
  <c r="T91"/>
  <c r="U91"/>
  <c r="AN61"/>
  <c r="BL16"/>
  <c r="AU22"/>
  <c r="AD70"/>
  <c r="AD63"/>
  <c r="AL69"/>
  <c r="AM69" s="1"/>
  <c r="AN69" s="1"/>
  <c r="AD64"/>
  <c r="AF78"/>
  <c r="BA16" s="1"/>
  <c r="BB16" s="1"/>
  <c r="BC16" s="1"/>
  <c r="AL70"/>
  <c r="AM70" s="1"/>
  <c r="AN70" s="1"/>
  <c r="AC98"/>
  <c r="T98"/>
  <c r="U98"/>
  <c r="AK99"/>
  <c r="AL99" s="1"/>
  <c r="AM99" s="1"/>
  <c r="AN99" s="1"/>
  <c r="AD99"/>
  <c r="AN39"/>
  <c r="AC95"/>
  <c r="T95"/>
  <c r="U95"/>
  <c r="AF100"/>
  <c r="BD16" s="1"/>
  <c r="BE16" s="1"/>
  <c r="BF16" s="1"/>
  <c r="AC89"/>
  <c r="T89"/>
  <c r="U89"/>
  <c r="AN39" i="1"/>
  <c r="AD72"/>
  <c r="U87"/>
  <c r="AC66"/>
  <c r="AK66" s="1"/>
  <c r="AL66" s="1"/>
  <c r="AM66" s="1"/>
  <c r="AN66" s="1"/>
  <c r="U66"/>
  <c r="AK76"/>
  <c r="AL76" s="1"/>
  <c r="AM76" s="1"/>
  <c r="AN76" s="1"/>
  <c r="AD76"/>
  <c r="T66"/>
  <c r="S88" s="1"/>
  <c r="T88" s="1"/>
  <c r="U98"/>
  <c r="AC98"/>
  <c r="T98"/>
  <c r="U67"/>
  <c r="AC67"/>
  <c r="AK67" s="1"/>
  <c r="AL67" s="1"/>
  <c r="AM67" s="1"/>
  <c r="AN67" s="1"/>
  <c r="T85"/>
  <c r="U85"/>
  <c r="U95"/>
  <c r="AC95"/>
  <c r="AK95" s="1"/>
  <c r="AL95" s="1"/>
  <c r="AM95" s="1"/>
  <c r="AN95" s="1"/>
  <c r="AC97"/>
  <c r="AK97" s="1"/>
  <c r="AL97" s="1"/>
  <c r="AM97" s="1"/>
  <c r="AN97" s="1"/>
  <c r="AC96"/>
  <c r="AK96" s="1"/>
  <c r="AL96" s="1"/>
  <c r="AM96" s="1"/>
  <c r="AN96" s="1"/>
  <c r="U96"/>
  <c r="T96"/>
  <c r="AC94"/>
  <c r="AK94" s="1"/>
  <c r="U94"/>
  <c r="AC93"/>
  <c r="AK93" s="1"/>
  <c r="AL93" s="1"/>
  <c r="AM93" s="1"/>
  <c r="AN93" s="1"/>
  <c r="U93"/>
  <c r="AC92"/>
  <c r="AK92" s="1"/>
  <c r="U92"/>
  <c r="U91"/>
  <c r="AC91"/>
  <c r="AK91" s="1"/>
  <c r="AC90"/>
  <c r="AK90" s="1"/>
  <c r="U90"/>
  <c r="U89"/>
  <c r="AC89"/>
  <c r="AK89" s="1"/>
  <c r="AL89" s="1"/>
  <c r="AM89" s="1"/>
  <c r="AN89" s="1"/>
  <c r="AC85"/>
  <c r="AK85" s="1"/>
  <c r="AL85" s="1"/>
  <c r="AM85" s="1"/>
  <c r="AJ100"/>
  <c r="BD20" s="1"/>
  <c r="BE20" s="1"/>
  <c r="BF20" s="1"/>
  <c r="BO20" s="1"/>
  <c r="AL65"/>
  <c r="AM65" s="1"/>
  <c r="AN65" s="1"/>
  <c r="AI100"/>
  <c r="BD19" s="1"/>
  <c r="BE19" s="1"/>
  <c r="BF19" s="1"/>
  <c r="BO19" s="1"/>
  <c r="AL64"/>
  <c r="AL68"/>
  <c r="AM68" s="1"/>
  <c r="AN68" s="1"/>
  <c r="AL72"/>
  <c r="AM72" s="1"/>
  <c r="AN72" s="1"/>
  <c r="AD62"/>
  <c r="BM22"/>
  <c r="C32" i="3" s="1"/>
  <c r="T89" i="1"/>
  <c r="T95"/>
  <c r="T91"/>
  <c r="AD65"/>
  <c r="AJ78"/>
  <c r="BA20" s="1"/>
  <c r="BB20" s="1"/>
  <c r="BC20" s="1"/>
  <c r="BN20" s="1"/>
  <c r="D30" i="3" s="1"/>
  <c r="I30" s="1"/>
  <c r="AL75" i="1"/>
  <c r="AM75" s="1"/>
  <c r="AN75" s="1"/>
  <c r="AD75"/>
  <c r="AD71"/>
  <c r="AL74"/>
  <c r="AM74" s="1"/>
  <c r="AN74" s="1"/>
  <c r="AD74"/>
  <c r="AL73"/>
  <c r="AM73" s="1"/>
  <c r="AN73" s="1"/>
  <c r="AD73"/>
  <c r="AL63"/>
  <c r="AM63" s="1"/>
  <c r="AN63" s="1"/>
  <c r="AF100"/>
  <c r="BD16" s="1"/>
  <c r="BE16" s="1"/>
  <c r="BF16" s="1"/>
  <c r="BO16" s="1"/>
  <c r="T87"/>
  <c r="AL70"/>
  <c r="AM70" s="1"/>
  <c r="AN70" s="1"/>
  <c r="AD70"/>
  <c r="T94"/>
  <c r="AL69"/>
  <c r="AM69" s="1"/>
  <c r="AN69" s="1"/>
  <c r="AD69"/>
  <c r="T92"/>
  <c r="T93"/>
  <c r="T90"/>
  <c r="AL41"/>
  <c r="AM41" s="1"/>
  <c r="AN41" s="1"/>
  <c r="AD63"/>
  <c r="AI78"/>
  <c r="BA19" s="1"/>
  <c r="BB19" s="1"/>
  <c r="BC19" s="1"/>
  <c r="BN19" s="1"/>
  <c r="D29" i="3" s="1"/>
  <c r="I29" s="1"/>
  <c r="AL71" i="1"/>
  <c r="AM71" s="1"/>
  <c r="AN71" s="1"/>
  <c r="AH78"/>
  <c r="BA18" s="1"/>
  <c r="BB18" s="1"/>
  <c r="BC18" s="1"/>
  <c r="BN18" s="1"/>
  <c r="D28" i="3" s="1"/>
  <c r="I28" s="1"/>
  <c r="AL3" i="5" l="1"/>
  <c r="AM19" s="1"/>
  <c r="AK20"/>
  <c r="AL20" s="1"/>
  <c r="AL24"/>
  <c r="AM40" s="1"/>
  <c r="AK41"/>
  <c r="AL41" s="1"/>
  <c r="AD65" i="2"/>
  <c r="AD96"/>
  <c r="H33" i="3"/>
  <c r="AD93" i="2"/>
  <c r="AD83"/>
  <c r="U78"/>
  <c r="S84"/>
  <c r="T78"/>
  <c r="AC87"/>
  <c r="AD87" s="1"/>
  <c r="T87"/>
  <c r="AD67"/>
  <c r="AK68"/>
  <c r="AD68"/>
  <c r="U90"/>
  <c r="T90"/>
  <c r="AC90"/>
  <c r="AK72"/>
  <c r="AL72" s="1"/>
  <c r="AM72" s="1"/>
  <c r="AN72" s="1"/>
  <c r="AD72"/>
  <c r="U94"/>
  <c r="T94"/>
  <c r="AC94"/>
  <c r="AD88"/>
  <c r="BL22"/>
  <c r="B47" i="3" s="1"/>
  <c r="B41"/>
  <c r="G41" s="1"/>
  <c r="G47" s="1"/>
  <c r="BN22" i="4"/>
  <c r="D12" i="3"/>
  <c r="BM22" i="4"/>
  <c r="C12" i="3"/>
  <c r="AD100" i="4"/>
  <c r="AL84"/>
  <c r="AK100"/>
  <c r="BD21" s="1"/>
  <c r="BE21" s="1"/>
  <c r="BF21" s="1"/>
  <c r="AN83"/>
  <c r="AO83" s="1"/>
  <c r="AM56"/>
  <c r="AN39"/>
  <c r="AN78"/>
  <c r="AO61"/>
  <c r="AO62" s="1"/>
  <c r="AO63" s="1"/>
  <c r="AO64" s="1"/>
  <c r="AO65" s="1"/>
  <c r="AO66" s="1"/>
  <c r="AO67" s="1"/>
  <c r="AO68" s="1"/>
  <c r="AO69" s="1"/>
  <c r="AO70" s="1"/>
  <c r="AO71" s="1"/>
  <c r="AO72" s="1"/>
  <c r="AO73" s="1"/>
  <c r="AO74" s="1"/>
  <c r="AO75" s="1"/>
  <c r="AO76" s="1"/>
  <c r="AO77" s="1"/>
  <c r="BP16"/>
  <c r="BQ20" s="1"/>
  <c r="AC86" i="1"/>
  <c r="AK86" s="1"/>
  <c r="AL86" s="1"/>
  <c r="AM86" s="1"/>
  <c r="AN86" s="1"/>
  <c r="AK99"/>
  <c r="AL99" s="1"/>
  <c r="AM99" s="1"/>
  <c r="AN99" s="1"/>
  <c r="T86"/>
  <c r="U84"/>
  <c r="AC84"/>
  <c r="AM56"/>
  <c r="E29" i="3"/>
  <c r="J29" s="1"/>
  <c r="BP19" i="1"/>
  <c r="AD66"/>
  <c r="U88"/>
  <c r="U78"/>
  <c r="BP16"/>
  <c r="E26" i="3"/>
  <c r="J26" s="1"/>
  <c r="BP20" i="1"/>
  <c r="E30" i="3"/>
  <c r="J30" s="1"/>
  <c r="AL56" i="1"/>
  <c r="AC88"/>
  <c r="AK88" s="1"/>
  <c r="AL88" s="1"/>
  <c r="AM88" s="1"/>
  <c r="AN88" s="1"/>
  <c r="AN83" i="2"/>
  <c r="AO83" s="1"/>
  <c r="AK98"/>
  <c r="AL98" s="1"/>
  <c r="AM98" s="1"/>
  <c r="AN98" s="1"/>
  <c r="AD98"/>
  <c r="BO16"/>
  <c r="E41" i="3" s="1"/>
  <c r="J41" s="1"/>
  <c r="AK95" i="2"/>
  <c r="AL95" s="1"/>
  <c r="AM95" s="1"/>
  <c r="AN95" s="1"/>
  <c r="AD95"/>
  <c r="AO39"/>
  <c r="AO61"/>
  <c r="AO62" s="1"/>
  <c r="AO63" s="1"/>
  <c r="AO64" s="1"/>
  <c r="AO65" s="1"/>
  <c r="AO66" s="1"/>
  <c r="AO67" s="1"/>
  <c r="AK85"/>
  <c r="AL85" s="1"/>
  <c r="AM85" s="1"/>
  <c r="AN85" s="1"/>
  <c r="AD85"/>
  <c r="AK89"/>
  <c r="AL89" s="1"/>
  <c r="AM89" s="1"/>
  <c r="AN89" s="1"/>
  <c r="AD89"/>
  <c r="BN16"/>
  <c r="AK91"/>
  <c r="AL91" s="1"/>
  <c r="AM91" s="1"/>
  <c r="AN91" s="1"/>
  <c r="AD91"/>
  <c r="AY22"/>
  <c r="BM16"/>
  <c r="AK86"/>
  <c r="AL86" s="1"/>
  <c r="AM86" s="1"/>
  <c r="AN86" s="1"/>
  <c r="AD86"/>
  <c r="AK92"/>
  <c r="AL92" s="1"/>
  <c r="AM92" s="1"/>
  <c r="AN92" s="1"/>
  <c r="AD92"/>
  <c r="AM40"/>
  <c r="AL56"/>
  <c r="AM64" i="1"/>
  <c r="AO39"/>
  <c r="AO40" s="1"/>
  <c r="AO41" s="1"/>
  <c r="AO42" s="1"/>
  <c r="AO43" s="1"/>
  <c r="AO44" s="1"/>
  <c r="AO45" s="1"/>
  <c r="AO46" s="1"/>
  <c r="AO47" s="1"/>
  <c r="AO48" s="1"/>
  <c r="AO49" s="1"/>
  <c r="AO50" s="1"/>
  <c r="AO51" s="1"/>
  <c r="AO52" s="1"/>
  <c r="AO53" s="1"/>
  <c r="AO54" s="1"/>
  <c r="AO55" s="1"/>
  <c r="AN56"/>
  <c r="AD96"/>
  <c r="AD67"/>
  <c r="AK98"/>
  <c r="AL98" s="1"/>
  <c r="AM98" s="1"/>
  <c r="AN98" s="1"/>
  <c r="AD98"/>
  <c r="AD97"/>
  <c r="AD89"/>
  <c r="AN85"/>
  <c r="AD95"/>
  <c r="AD94"/>
  <c r="AD93"/>
  <c r="AY22"/>
  <c r="AL87"/>
  <c r="AM87" s="1"/>
  <c r="AN87" s="1"/>
  <c r="AH100"/>
  <c r="BD18" s="1"/>
  <c r="BE18" s="1"/>
  <c r="BF18" s="1"/>
  <c r="BO18" s="1"/>
  <c r="AD87"/>
  <c r="AL90"/>
  <c r="AM90" s="1"/>
  <c r="AN90" s="1"/>
  <c r="AL92"/>
  <c r="AM92" s="1"/>
  <c r="AN92" s="1"/>
  <c r="AD90"/>
  <c r="AD91"/>
  <c r="AG100"/>
  <c r="BD17" s="1"/>
  <c r="BE17" s="1"/>
  <c r="BF17" s="1"/>
  <c r="BO17" s="1"/>
  <c r="AD85"/>
  <c r="AL94"/>
  <c r="AM94" s="1"/>
  <c r="AN94" s="1"/>
  <c r="AL91"/>
  <c r="AM91" s="1"/>
  <c r="AN91" s="1"/>
  <c r="AL83"/>
  <c r="AD92"/>
  <c r="AD83"/>
  <c r="AK87" i="2" l="1"/>
  <c r="AL87" s="1"/>
  <c r="AM87" s="1"/>
  <c r="AN87" s="1"/>
  <c r="AC84"/>
  <c r="U84"/>
  <c r="U100" s="1"/>
  <c r="T84"/>
  <c r="AK90"/>
  <c r="AL90" s="1"/>
  <c r="AM90" s="1"/>
  <c r="AN90" s="1"/>
  <c r="AD90"/>
  <c r="AK94"/>
  <c r="AL94" s="1"/>
  <c r="AM94" s="1"/>
  <c r="AN94" s="1"/>
  <c r="AD94"/>
  <c r="AK78"/>
  <c r="BA21" s="1"/>
  <c r="BB21" s="1"/>
  <c r="BC21" s="1"/>
  <c r="AL68"/>
  <c r="D41" i="3"/>
  <c r="I41" s="1"/>
  <c r="BM22" i="2"/>
  <c r="C47" i="3" s="1"/>
  <c r="C41"/>
  <c r="H41" s="1"/>
  <c r="H47" s="1"/>
  <c r="H48" s="1"/>
  <c r="I12"/>
  <c r="I18" s="1"/>
  <c r="D18"/>
  <c r="H12"/>
  <c r="H18" s="1"/>
  <c r="C18"/>
  <c r="AM84" i="4"/>
  <c r="AL100"/>
  <c r="AN56"/>
  <c r="AO39"/>
  <c r="AO40" s="1"/>
  <c r="AO41" s="1"/>
  <c r="AO42" s="1"/>
  <c r="AO43" s="1"/>
  <c r="AO44" s="1"/>
  <c r="AO45" s="1"/>
  <c r="AO46" s="1"/>
  <c r="AO47" s="1"/>
  <c r="AO48" s="1"/>
  <c r="AO49" s="1"/>
  <c r="AO50" s="1"/>
  <c r="AO51" s="1"/>
  <c r="AO52" s="1"/>
  <c r="AO53" s="1"/>
  <c r="AO54" s="1"/>
  <c r="AO55" s="1"/>
  <c r="BO21"/>
  <c r="E17" i="3" s="1"/>
  <c r="BF22" i="4"/>
  <c r="AD86" i="1"/>
  <c r="AD88"/>
  <c r="AK84"/>
  <c r="AL84" s="1"/>
  <c r="AM84" s="1"/>
  <c r="AN84" s="1"/>
  <c r="AD84"/>
  <c r="BP18"/>
  <c r="E28" i="3"/>
  <c r="J28" s="1"/>
  <c r="BP17" i="1"/>
  <c r="E27" i="3"/>
  <c r="J27" s="1"/>
  <c r="AN40" i="2"/>
  <c r="AN56" s="1"/>
  <c r="AM56"/>
  <c r="AN64" i="1"/>
  <c r="AM83"/>
  <c r="AN83" s="1"/>
  <c r="AO83" s="1"/>
  <c r="U100"/>
  <c r="AC61"/>
  <c r="AD61" s="1"/>
  <c r="I19" i="3" l="1"/>
  <c r="H19"/>
  <c r="AK84" i="2"/>
  <c r="AL84" s="1"/>
  <c r="AL100" s="1"/>
  <c r="AD84"/>
  <c r="AD100" s="1"/>
  <c r="BN21"/>
  <c r="BC22"/>
  <c r="AM68"/>
  <c r="AL78"/>
  <c r="J17" i="3"/>
  <c r="J18" s="1"/>
  <c r="K18" s="1"/>
  <c r="K19" s="1"/>
  <c r="E18"/>
  <c r="BP21" i="4"/>
  <c r="BO22"/>
  <c r="AN84"/>
  <c r="AO84" s="1"/>
  <c r="AO85" s="1"/>
  <c r="AO86" s="1"/>
  <c r="AO87" s="1"/>
  <c r="AO88" s="1"/>
  <c r="AO89" s="1"/>
  <c r="AO90" s="1"/>
  <c r="AO91" s="1"/>
  <c r="AO92" s="1"/>
  <c r="AO93" s="1"/>
  <c r="AO94" s="1"/>
  <c r="AO95" s="1"/>
  <c r="AO96" s="1"/>
  <c r="AO97" s="1"/>
  <c r="AO98" s="1"/>
  <c r="AO99" s="1"/>
  <c r="AM100"/>
  <c r="AN100" s="1"/>
  <c r="AD100" i="1"/>
  <c r="BQ20"/>
  <c r="AO84"/>
  <c r="AO85" s="1"/>
  <c r="AO86" s="1"/>
  <c r="AO87" s="1"/>
  <c r="AO88" s="1"/>
  <c r="AO89" s="1"/>
  <c r="AO90" s="1"/>
  <c r="AO91" s="1"/>
  <c r="AO92" s="1"/>
  <c r="AO93" s="1"/>
  <c r="AO94" s="1"/>
  <c r="AO95" s="1"/>
  <c r="AO96" s="1"/>
  <c r="AO97" s="1"/>
  <c r="AO98" s="1"/>
  <c r="AO99" s="1"/>
  <c r="AM100"/>
  <c r="AN100" s="1"/>
  <c r="AL100"/>
  <c r="AK100"/>
  <c r="BD21" s="1"/>
  <c r="BE21" s="1"/>
  <c r="BF21" s="1"/>
  <c r="BO21" s="1"/>
  <c r="E31" i="3" s="1"/>
  <c r="AO40" i="2"/>
  <c r="AO41" s="1"/>
  <c r="AO42" s="1"/>
  <c r="AO43" s="1"/>
  <c r="AO44" s="1"/>
  <c r="AO45" s="1"/>
  <c r="AO46" s="1"/>
  <c r="AO47" s="1"/>
  <c r="AO48" s="1"/>
  <c r="AO49" s="1"/>
  <c r="AO50" s="1"/>
  <c r="AO51" s="1"/>
  <c r="AO52" s="1"/>
  <c r="AO53" s="1"/>
  <c r="AO54" s="1"/>
  <c r="AO55" s="1"/>
  <c r="AK61" i="1"/>
  <c r="AK78" s="1"/>
  <c r="BA21" s="1"/>
  <c r="BB21" s="1"/>
  <c r="BC21" s="1"/>
  <c r="J19" i="3" l="1"/>
  <c r="AM84" i="2"/>
  <c r="AN84" s="1"/>
  <c r="AO84" s="1"/>
  <c r="AO85" s="1"/>
  <c r="AO86" s="1"/>
  <c r="AO87" s="1"/>
  <c r="AO88" s="1"/>
  <c r="AO89" s="1"/>
  <c r="AO90" s="1"/>
  <c r="AO91" s="1"/>
  <c r="AO92" s="1"/>
  <c r="AO93" s="1"/>
  <c r="AO94" s="1"/>
  <c r="AO95" s="1"/>
  <c r="AO96" s="1"/>
  <c r="AO97" s="1"/>
  <c r="AO98" s="1"/>
  <c r="AO99" s="1"/>
  <c r="AK100"/>
  <c r="BD21" s="1"/>
  <c r="BE21" s="1"/>
  <c r="BF21" s="1"/>
  <c r="BO21" s="1"/>
  <c r="E46" i="3" s="1"/>
  <c r="J46" s="1"/>
  <c r="J47" s="1"/>
  <c r="K47" s="1"/>
  <c r="K48" s="1"/>
  <c r="D46"/>
  <c r="I46" s="1"/>
  <c r="I47" s="1"/>
  <c r="BN22" i="2"/>
  <c r="D47" i="3" s="1"/>
  <c r="AN68" i="2"/>
  <c r="AM78"/>
  <c r="J31" i="3"/>
  <c r="J32" s="1"/>
  <c r="K32" s="1"/>
  <c r="K33" s="1"/>
  <c r="BP21" i="1"/>
  <c r="BO22"/>
  <c r="E32" i="3" s="1"/>
  <c r="BF22" i="1"/>
  <c r="BN21"/>
  <c r="BC22"/>
  <c r="AL61"/>
  <c r="J48" i="3" l="1"/>
  <c r="I48"/>
  <c r="AM100" i="2"/>
  <c r="AN100" s="1"/>
  <c r="BO22"/>
  <c r="E47" i="3" s="1"/>
  <c r="BF22" i="2"/>
  <c r="AN78"/>
  <c r="AO68"/>
  <c r="AO69" s="1"/>
  <c r="AO70" s="1"/>
  <c r="AO71" s="1"/>
  <c r="AO72" s="1"/>
  <c r="AO73" s="1"/>
  <c r="AO74" s="1"/>
  <c r="AO75" s="1"/>
  <c r="AO76" s="1"/>
  <c r="AO77" s="1"/>
  <c r="AM61" i="1"/>
  <c r="AL78"/>
  <c r="BN22"/>
  <c r="D32" i="3" s="1"/>
  <c r="D31"/>
  <c r="I31" s="1"/>
  <c r="I32" s="1"/>
  <c r="J33" l="1"/>
  <c r="I33"/>
  <c r="AN61" i="1"/>
  <c r="AM78"/>
  <c r="AO61" l="1"/>
  <c r="AO62" s="1"/>
  <c r="AO63" s="1"/>
  <c r="AO64" s="1"/>
  <c r="AO65" s="1"/>
  <c r="AO66" s="1"/>
  <c r="AO67" s="1"/>
  <c r="AO68" s="1"/>
  <c r="AO69" s="1"/>
  <c r="AO70" s="1"/>
  <c r="AO71" s="1"/>
  <c r="AO72" s="1"/>
  <c r="AO73" s="1"/>
  <c r="AO74" s="1"/>
  <c r="AO75" s="1"/>
  <c r="AO76" s="1"/>
  <c r="AO77" s="1"/>
  <c r="AN78"/>
</calcChain>
</file>

<file path=xl/comments1.xml><?xml version="1.0" encoding="utf-8"?>
<comments xmlns="http://schemas.openxmlformats.org/spreadsheetml/2006/main">
  <authors>
    <author>John Gifford</author>
  </authors>
  <commentList>
    <comment ref="BL21" authorId="0">
      <text>
        <r>
          <rPr>
            <b/>
            <sz val="9"/>
            <color indexed="81"/>
            <rFont val="Tahoma"/>
            <family val="2"/>
          </rPr>
          <t>John Gifford:</t>
        </r>
        <r>
          <rPr>
            <sz val="9"/>
            <color indexed="81"/>
            <rFont val="Tahoma"/>
            <family val="2"/>
          </rPr>
          <t xml:space="preserve">
Includes black liquor
Excludes steel and aluminium</t>
        </r>
      </text>
    </comment>
  </commentList>
</comments>
</file>

<file path=xl/comments2.xml><?xml version="1.0" encoding="utf-8"?>
<comments xmlns="http://schemas.openxmlformats.org/spreadsheetml/2006/main">
  <authors>
    <author>John Gifford</author>
  </authors>
  <commentList>
    <comment ref="BL21" authorId="0">
      <text>
        <r>
          <rPr>
            <b/>
            <sz val="9"/>
            <color indexed="81"/>
            <rFont val="Tahoma"/>
            <family val="2"/>
          </rPr>
          <t>John Gifford:</t>
        </r>
        <r>
          <rPr>
            <sz val="9"/>
            <color indexed="81"/>
            <rFont val="Tahoma"/>
            <family val="2"/>
          </rPr>
          <t xml:space="preserve">
Includes black liquor
Excludes steel and aluminium</t>
        </r>
      </text>
    </comment>
  </commentList>
</comments>
</file>

<file path=xl/sharedStrings.xml><?xml version="1.0" encoding="utf-8"?>
<sst xmlns="http://schemas.openxmlformats.org/spreadsheetml/2006/main" count="949" uniqueCount="98">
  <si>
    <t>Summary</t>
  </si>
  <si>
    <t>Table 1</t>
  </si>
  <si>
    <t>Table 2</t>
  </si>
  <si>
    <t>MW by Fuel Type</t>
  </si>
  <si>
    <t>Table 3</t>
  </si>
  <si>
    <t>Table 4</t>
  </si>
  <si>
    <t>MW</t>
  </si>
  <si>
    <t>Number of plants</t>
  </si>
  <si>
    <t>MW/plant</t>
  </si>
  <si>
    <t>Sector</t>
  </si>
  <si>
    <t>Coal</t>
  </si>
  <si>
    <t>Natural Gas</t>
  </si>
  <si>
    <t>LPG</t>
  </si>
  <si>
    <t>Diesel</t>
  </si>
  <si>
    <t>LFO</t>
  </si>
  <si>
    <t>Wood</t>
  </si>
  <si>
    <t>Total (MW)</t>
  </si>
  <si>
    <t>From Heat plant data summary sheet</t>
  </si>
  <si>
    <t>Total</t>
  </si>
  <si>
    <t>From Heat pland data summary sheet</t>
  </si>
  <si>
    <t>Total MW</t>
  </si>
  <si>
    <t>Total MWhrs</t>
  </si>
  <si>
    <t>PJ</t>
  </si>
  <si>
    <t>MW 2015</t>
  </si>
  <si>
    <t>MWhrs</t>
  </si>
  <si>
    <t>MW 2020</t>
  </si>
  <si>
    <t>MW2030</t>
  </si>
  <si>
    <t>MWHr</t>
  </si>
  <si>
    <t xml:space="preserve">MW 2040 </t>
  </si>
  <si>
    <t>MWhr</t>
  </si>
  <si>
    <t>Accomodation</t>
  </si>
  <si>
    <t>Hotels and motels</t>
  </si>
  <si>
    <t>Prisons</t>
  </si>
  <si>
    <t>typically small heat plants</t>
  </si>
  <si>
    <t>Councils</t>
  </si>
  <si>
    <t>Dairy</t>
  </si>
  <si>
    <t>Defense</t>
  </si>
  <si>
    <t>Education</t>
  </si>
  <si>
    <t>Food Processing</t>
  </si>
  <si>
    <t>Horticulture</t>
  </si>
  <si>
    <t>Hospitals</t>
  </si>
  <si>
    <t>Meat</t>
  </si>
  <si>
    <t>Miscellaneous</t>
  </si>
  <si>
    <t>Other Manufacturing</t>
  </si>
  <si>
    <t>Research Institutes</t>
  </si>
  <si>
    <t>Rest Homes</t>
  </si>
  <si>
    <t>Unviersities</t>
  </si>
  <si>
    <t>Venues</t>
  </si>
  <si>
    <t>Table 5</t>
  </si>
  <si>
    <t>Expansion in total demand (MW)</t>
  </si>
  <si>
    <t>% additional plant</t>
  </si>
  <si>
    <t>change in wood</t>
  </si>
  <si>
    <t>total MWhrs</t>
  </si>
  <si>
    <t>From Heat Plant Data Base 2014/15</t>
  </si>
  <si>
    <t>Scenarios</t>
  </si>
  <si>
    <t>Total  MW After wood fuel conversions</t>
  </si>
  <si>
    <t>Base case</t>
  </si>
  <si>
    <t>Scenario 1 for 2030</t>
  </si>
  <si>
    <t>Scenario 1 for 2040</t>
  </si>
  <si>
    <t>Scenario 1 for 2020 (example)</t>
  </si>
  <si>
    <t>Scenario 1</t>
  </si>
  <si>
    <t>Scenario 2</t>
  </si>
  <si>
    <t>Scenario 2 for 2020 (example)</t>
  </si>
  <si>
    <t>Scenario 2 for 2030</t>
  </si>
  <si>
    <t>Scenario 2 for 2040</t>
  </si>
  <si>
    <t>Emission Factors</t>
  </si>
  <si>
    <t>ktCO2eq/PJ</t>
  </si>
  <si>
    <t>ktCO2eq</t>
  </si>
  <si>
    <t>From Heat Plant Data base</t>
  </si>
  <si>
    <t>From Heat plant data base</t>
  </si>
  <si>
    <t>0.5-1</t>
  </si>
  <si>
    <t>0.5 -1</t>
  </si>
  <si>
    <t>1-5</t>
  </si>
  <si>
    <t>1-2</t>
  </si>
  <si>
    <t>0.5-2</t>
  </si>
  <si>
    <t>0.5-5</t>
  </si>
  <si>
    <t>2</t>
  </si>
  <si>
    <t>0.5</t>
  </si>
  <si>
    <t>5-10</t>
  </si>
  <si>
    <t>Base case 2015</t>
  </si>
  <si>
    <t>Base case for 2020 (example)</t>
  </si>
  <si>
    <t>Base case for 2030</t>
  </si>
  <si>
    <t>Base Case for 2040</t>
  </si>
  <si>
    <t>Base Case</t>
  </si>
  <si>
    <t>Scenario 1  Business as Usual</t>
  </si>
  <si>
    <t>Scenario 2: Encouragement</t>
  </si>
  <si>
    <t>Totals</t>
  </si>
  <si>
    <t>Scenario 3: Accelerated Encouragement</t>
  </si>
  <si>
    <t>Change in Number of heat plants</t>
  </si>
  <si>
    <t>Change in Heat plant 2016 - 2040</t>
  </si>
  <si>
    <t>Number  of years</t>
  </si>
  <si>
    <t>% change for Govt sector 2016-2040</t>
  </si>
  <si>
    <t>Change in Govt sector to wood 2016 - 2014</t>
  </si>
  <si>
    <t>% Govt plants of the total heat plants</t>
  </si>
  <si>
    <t>Change in number of wood heat  plants/year</t>
  </si>
  <si>
    <t>% of wood heat plant in the Govt sector</t>
  </si>
  <si>
    <t>Govt sector heat plant coal</t>
  </si>
  <si>
    <t>Change in Government sector Goal 2016 - 2040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</si>
</sst>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"/>
    <numFmt numFmtId="165" formatCode="0.000"/>
    <numFmt numFmtId="166" formatCode="_-* #,##0_-;\-* #,##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FF0000"/>
      <name val="Calibri"/>
      <family val="2"/>
      <scheme val="minor"/>
    </font>
    <font>
      <sz val="10"/>
      <color indexed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Times New Roman"/>
      <family val="1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/>
    <xf numFmtId="0" fontId="5" fillId="0" borderId="0" xfId="2" applyFont="1" applyFill="1" applyBorder="1"/>
    <xf numFmtId="0" fontId="6" fillId="0" borderId="0" xfId="3" applyFont="1" applyFill="1" applyBorder="1"/>
    <xf numFmtId="0" fontId="6" fillId="0" borderId="0" xfId="4" applyFont="1" applyBorder="1"/>
    <xf numFmtId="9" fontId="0" fillId="0" borderId="0" xfId="0" applyNumberFormat="1"/>
    <xf numFmtId="9" fontId="1" fillId="0" borderId="0" xfId="1" applyFont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0" fontId="0" fillId="2" borderId="0" xfId="0" applyFill="1"/>
    <xf numFmtId="0" fontId="8" fillId="0" borderId="0" xfId="2" applyFont="1" applyFill="1" applyBorder="1"/>
    <xf numFmtId="0" fontId="0" fillId="3" borderId="0" xfId="0" applyFill="1"/>
    <xf numFmtId="164" fontId="7" fillId="0" borderId="0" xfId="0" applyNumberFormat="1" applyFont="1"/>
    <xf numFmtId="0" fontId="0" fillId="4" borderId="0" xfId="0" applyFill="1"/>
    <xf numFmtId="2" fontId="0" fillId="4" borderId="0" xfId="0" applyNumberFormat="1" applyFill="1"/>
    <xf numFmtId="0" fontId="0" fillId="5" borderId="0" xfId="0" applyFill="1"/>
    <xf numFmtId="2" fontId="0" fillId="5" borderId="0" xfId="0" applyNumberFormat="1" applyFill="1"/>
    <xf numFmtId="0" fontId="0" fillId="6" borderId="0" xfId="0" applyFill="1"/>
    <xf numFmtId="2" fontId="0" fillId="6" borderId="0" xfId="0" applyNumberFormat="1" applyFill="1"/>
    <xf numFmtId="0" fontId="0" fillId="7" borderId="0" xfId="0" applyFill="1"/>
    <xf numFmtId="2" fontId="0" fillId="7" borderId="0" xfId="0" applyNumberFormat="1" applyFill="1"/>
    <xf numFmtId="164" fontId="0" fillId="7" borderId="0" xfId="0" applyNumberFormat="1" applyFill="1"/>
    <xf numFmtId="164" fontId="0" fillId="6" borderId="0" xfId="0" applyNumberFormat="1" applyFill="1"/>
    <xf numFmtId="164" fontId="0" fillId="5" borderId="0" xfId="0" applyNumberFormat="1" applyFill="1"/>
    <xf numFmtId="164" fontId="0" fillId="4" borderId="0" xfId="0" applyNumberFormat="1" applyFill="1"/>
    <xf numFmtId="43" fontId="0" fillId="0" borderId="0" xfId="5" applyFont="1"/>
    <xf numFmtId="2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43" fontId="0" fillId="0" borderId="0" xfId="0" applyNumberFormat="1"/>
    <xf numFmtId="0" fontId="0" fillId="0" borderId="0" xfId="0" applyAlignment="1">
      <alignment wrapText="1"/>
    </xf>
    <xf numFmtId="0" fontId="0" fillId="0" borderId="0" xfId="0" applyFont="1"/>
    <xf numFmtId="0" fontId="11" fillId="0" borderId="0" xfId="2" applyFont="1" applyFill="1" applyBorder="1"/>
    <xf numFmtId="0" fontId="12" fillId="0" borderId="0" xfId="3" applyFont="1" applyFill="1" applyBorder="1"/>
    <xf numFmtId="0" fontId="12" fillId="0" borderId="0" xfId="4" applyFont="1" applyBorder="1"/>
    <xf numFmtId="0" fontId="0" fillId="0" borderId="0" xfId="0" applyFill="1"/>
    <xf numFmtId="9" fontId="0" fillId="0" borderId="0" xfId="1" applyFont="1"/>
    <xf numFmtId="0" fontId="0" fillId="8" borderId="0" xfId="0" applyFill="1" applyAlignment="1">
      <alignment wrapText="1"/>
    </xf>
    <xf numFmtId="166" fontId="0" fillId="0" borderId="0" xfId="5" applyNumberFormat="1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6">
    <cellStyle name="Comma" xfId="5" builtinId="3"/>
    <cellStyle name="Normal" xfId="0" builtinId="0"/>
    <cellStyle name="Normal_APPENDIX 03    COUNCILS (REC FACILITIES)" xfId="2"/>
    <cellStyle name="Normal_APPENDIX 14     REST HOMES" xfId="3"/>
    <cellStyle name="Normal_APPENDIX 15     UNIVERSITIES - POLYTECHNICS" xfId="4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title>
      <c:tx>
        <c:rich>
          <a:bodyPr/>
          <a:lstStyle/>
          <a:p>
            <a:pPr>
              <a:defRPr/>
            </a:pPr>
            <a:r>
              <a:rPr lang="en-US"/>
              <a:t>Business as Usual:</a:t>
            </a:r>
            <a:r>
              <a:rPr lang="en-US" baseline="0"/>
              <a:t> Total Consumer Energy (PJ) Industrial &amp; Commercial Heat</a:t>
            </a:r>
            <a:r>
              <a:rPr lang="en-US"/>
              <a:t>  </a:t>
            </a:r>
          </a:p>
        </c:rich>
      </c:tx>
    </c:title>
    <c:plotArea>
      <c:layout/>
      <c:areaChart>
        <c:grouping val="stacked"/>
        <c:ser>
          <c:idx val="0"/>
          <c:order val="0"/>
          <c:tx>
            <c:strRef>
              <c:f>' Scenario 1- Business as Usual'!$BK$16</c:f>
              <c:strCache>
                <c:ptCount val="1"/>
                <c:pt idx="0">
                  <c:v>Coal</c:v>
                </c:pt>
              </c:strCache>
            </c:strRef>
          </c:tx>
          <c:cat>
            <c:numRef>
              <c:f>' Scenario 1- Business as Usual'!$BL$15:$BO$15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 Scenario 1- Business as Usual'!$BL$16:$BO$16</c:f>
              <c:numCache>
                <c:formatCode>General</c:formatCode>
                <c:ptCount val="4"/>
                <c:pt idx="0">
                  <c:v>32.452558582752005</c:v>
                </c:pt>
                <c:pt idx="1">
                  <c:v>31.831394047060581</c:v>
                </c:pt>
                <c:pt idx="2">
                  <c:v>28.724746445315102</c:v>
                </c:pt>
                <c:pt idx="3" formatCode="0.000">
                  <c:v>26.546386683135424</c:v>
                </c:pt>
              </c:numCache>
            </c:numRef>
          </c:val>
        </c:ser>
        <c:ser>
          <c:idx val="1"/>
          <c:order val="1"/>
          <c:tx>
            <c:strRef>
              <c:f>' Scenario 1- Business as Usual'!$BK$17</c:f>
              <c:strCache>
                <c:ptCount val="1"/>
                <c:pt idx="0">
                  <c:v>Natural Gas</c:v>
                </c:pt>
              </c:strCache>
            </c:strRef>
          </c:tx>
          <c:cat>
            <c:numRef>
              <c:f>' Scenario 1- Business as Usual'!$BL$15:$BO$15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 Scenario 1- Business as Usual'!$BL$17:$BO$17</c:f>
              <c:numCache>
                <c:formatCode>General</c:formatCode>
                <c:ptCount val="4"/>
                <c:pt idx="0">
                  <c:v>55.911371191200011</c:v>
                </c:pt>
                <c:pt idx="1">
                  <c:v>57.029598615024</c:v>
                </c:pt>
                <c:pt idx="2">
                  <c:v>57.022405246714222</c:v>
                </c:pt>
                <c:pt idx="3" formatCode="0.000">
                  <c:v>56.812199627781716</c:v>
                </c:pt>
              </c:numCache>
            </c:numRef>
          </c:val>
        </c:ser>
        <c:ser>
          <c:idx val="2"/>
          <c:order val="2"/>
          <c:tx>
            <c:strRef>
              <c:f>' Scenario 1- Business as Usual'!$BK$18</c:f>
              <c:strCache>
                <c:ptCount val="1"/>
                <c:pt idx="0">
                  <c:v>LPG</c:v>
                </c:pt>
              </c:strCache>
            </c:strRef>
          </c:tx>
          <c:cat>
            <c:numRef>
              <c:f>' Scenario 1- Business as Usual'!$BL$15:$BO$15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 Scenario 1- Business as Usual'!$BL$18:$BO$18</c:f>
              <c:numCache>
                <c:formatCode>General</c:formatCode>
                <c:ptCount val="4"/>
                <c:pt idx="0">
                  <c:v>1.3115980079999998</c:v>
                </c:pt>
                <c:pt idx="1">
                  <c:v>1.3115980079999998</c:v>
                </c:pt>
                <c:pt idx="2">
                  <c:v>1.3115980079999998</c:v>
                </c:pt>
                <c:pt idx="3" formatCode="0.000">
                  <c:v>1.2523525862399998</c:v>
                </c:pt>
              </c:numCache>
            </c:numRef>
          </c:val>
        </c:ser>
        <c:ser>
          <c:idx val="3"/>
          <c:order val="3"/>
          <c:tx>
            <c:strRef>
              <c:f>' Scenario 1- Business as Usual'!$BK$19</c:f>
              <c:strCache>
                <c:ptCount val="1"/>
                <c:pt idx="0">
                  <c:v>Diesel</c:v>
                </c:pt>
              </c:strCache>
            </c:strRef>
          </c:tx>
          <c:cat>
            <c:numRef>
              <c:f>' Scenario 1- Business as Usual'!$BL$15:$BO$15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 Scenario 1- Business as Usual'!$BL$19:$BO$19</c:f>
              <c:numCache>
                <c:formatCode>General</c:formatCode>
                <c:ptCount val="4"/>
                <c:pt idx="0">
                  <c:v>5.5076299488</c:v>
                </c:pt>
                <c:pt idx="1">
                  <c:v>2.3256599334430081</c:v>
                </c:pt>
                <c:pt idx="2">
                  <c:v>2.2767105769212685</c:v>
                </c:pt>
                <c:pt idx="3" formatCode="0.000">
                  <c:v>2.178435145790834</c:v>
                </c:pt>
              </c:numCache>
            </c:numRef>
          </c:val>
        </c:ser>
        <c:ser>
          <c:idx val="4"/>
          <c:order val="4"/>
          <c:tx>
            <c:strRef>
              <c:f>' Scenario 1- Business as Usual'!$BK$20</c:f>
              <c:strCache>
                <c:ptCount val="1"/>
                <c:pt idx="0">
                  <c:v>LFO</c:v>
                </c:pt>
              </c:strCache>
            </c:strRef>
          </c:tx>
          <c:spPr>
            <a:ln w="25400">
              <a:noFill/>
            </a:ln>
          </c:spPr>
          <c:cat>
            <c:numRef>
              <c:f>' Scenario 1- Business as Usual'!$BL$15:$BO$15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 Scenario 1- Business as Usual'!$BL$20:$BO$20</c:f>
              <c:numCache>
                <c:formatCode>General</c:formatCode>
                <c:ptCount val="4"/>
                <c:pt idx="0">
                  <c:v>0.99735753600000021</c:v>
                </c:pt>
                <c:pt idx="1">
                  <c:v>0.97790376599999995</c:v>
                </c:pt>
                <c:pt idx="2">
                  <c:v>0.93899622599999999</c:v>
                </c:pt>
                <c:pt idx="3" formatCode="0.000">
                  <c:v>0.85888164599999994</c:v>
                </c:pt>
              </c:numCache>
            </c:numRef>
          </c:val>
        </c:ser>
        <c:ser>
          <c:idx val="5"/>
          <c:order val="5"/>
          <c:tx>
            <c:strRef>
              <c:f>' Scenario 1- Business as Usual'!$BK$21</c:f>
              <c:strCache>
                <c:ptCount val="1"/>
                <c:pt idx="0">
                  <c:v>Wood</c:v>
                </c:pt>
              </c:strCache>
            </c:strRef>
          </c:tx>
          <c:spPr>
            <a:ln w="25400">
              <a:noFill/>
            </a:ln>
          </c:spPr>
          <c:cat>
            <c:numRef>
              <c:f>' Scenario 1- Business as Usual'!$BL$15:$BO$15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 Scenario 1- Business as Usual'!$BL$21:$BO$21</c:f>
              <c:numCache>
                <c:formatCode>General</c:formatCode>
                <c:ptCount val="4"/>
                <c:pt idx="0">
                  <c:v>31.346894376000005</c:v>
                </c:pt>
                <c:pt idx="1">
                  <c:v>33.687434668731875</c:v>
                </c:pt>
                <c:pt idx="2">
                  <c:v>40.405088467671867</c:v>
                </c:pt>
                <c:pt idx="3" formatCode="0.000">
                  <c:v>44.589616657729323</c:v>
                </c:pt>
              </c:numCache>
            </c:numRef>
          </c:val>
        </c:ser>
        <c:axId val="96817152"/>
        <c:axId val="96818688"/>
      </c:areaChart>
      <c:catAx>
        <c:axId val="96817152"/>
        <c:scaling>
          <c:orientation val="minMax"/>
        </c:scaling>
        <c:axPos val="b"/>
        <c:numFmt formatCode="General" sourceLinked="1"/>
        <c:tickLblPos val="nextTo"/>
        <c:crossAx val="96818688"/>
        <c:crosses val="autoZero"/>
        <c:auto val="1"/>
        <c:lblAlgn val="ctr"/>
        <c:lblOffset val="100"/>
      </c:catAx>
      <c:valAx>
        <c:axId val="96818688"/>
        <c:scaling>
          <c:orientation val="minMax"/>
        </c:scaling>
        <c:axPos val="l"/>
        <c:majorGridlines/>
        <c:numFmt formatCode="General" sourceLinked="1"/>
        <c:tickLblPos val="nextTo"/>
        <c:crossAx val="96817152"/>
        <c:crosses val="autoZero"/>
        <c:crossBetween val="midCat"/>
      </c:valAx>
    </c:plotArea>
    <c:legend>
      <c:legendPos val="b"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title>
      <c:tx>
        <c:rich>
          <a:bodyPr/>
          <a:lstStyle/>
          <a:p>
            <a:pPr>
              <a:defRPr/>
            </a:pPr>
            <a:r>
              <a:rPr lang="en-US"/>
              <a:t>Scenario 1: Total Consumer Energy (PJ) - Industrial and Commercial Heat</a:t>
            </a:r>
          </a:p>
        </c:rich>
      </c:tx>
    </c:title>
    <c:plotArea>
      <c:layout/>
      <c:areaChart>
        <c:grouping val="stacked"/>
        <c:ser>
          <c:idx val="0"/>
          <c:order val="0"/>
          <c:tx>
            <c:strRef>
              <c:f>'Scenario 2- Encouraged Growth'!$BK$16</c:f>
              <c:strCache>
                <c:ptCount val="1"/>
                <c:pt idx="0">
                  <c:v>Coal</c:v>
                </c:pt>
              </c:strCache>
            </c:strRef>
          </c:tx>
          <c:cat>
            <c:numRef>
              <c:f>'Scenario 2- Encouraged Growth'!$BL$15:$BO$15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'Scenario 2- Encouraged Growth'!$BL$16:$BO$16</c:f>
              <c:numCache>
                <c:formatCode>General</c:formatCode>
                <c:ptCount val="4"/>
                <c:pt idx="0">
                  <c:v>32.452558582752005</c:v>
                </c:pt>
                <c:pt idx="1">
                  <c:v>29.682317819469819</c:v>
                </c:pt>
                <c:pt idx="2">
                  <c:v>17.743091656660308</c:v>
                </c:pt>
                <c:pt idx="3" formatCode="0.000">
                  <c:v>13.342968014483819</c:v>
                </c:pt>
              </c:numCache>
            </c:numRef>
          </c:val>
        </c:ser>
        <c:ser>
          <c:idx val="1"/>
          <c:order val="1"/>
          <c:tx>
            <c:strRef>
              <c:f>'Scenario 2- Encouraged Growth'!$BK$17</c:f>
              <c:strCache>
                <c:ptCount val="1"/>
                <c:pt idx="0">
                  <c:v>Natural Gas</c:v>
                </c:pt>
              </c:strCache>
            </c:strRef>
          </c:tx>
          <c:cat>
            <c:numRef>
              <c:f>'Scenario 2- Encouraged Growth'!$BL$15:$BO$15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'Scenario 2- Encouraged Growth'!$BL$17:$BO$17</c:f>
              <c:numCache>
                <c:formatCode>General</c:formatCode>
                <c:ptCount val="4"/>
                <c:pt idx="0">
                  <c:v>55.911371191200011</c:v>
                </c:pt>
                <c:pt idx="1">
                  <c:v>56.718691522355691</c:v>
                </c:pt>
                <c:pt idx="2">
                  <c:v>43.474528600770761</c:v>
                </c:pt>
                <c:pt idx="3" formatCode="0.000">
                  <c:v>44.925909430369188</c:v>
                </c:pt>
              </c:numCache>
            </c:numRef>
          </c:val>
        </c:ser>
        <c:ser>
          <c:idx val="2"/>
          <c:order val="2"/>
          <c:tx>
            <c:strRef>
              <c:f>'Scenario 2- Encouraged Growth'!$BK$18</c:f>
              <c:strCache>
                <c:ptCount val="1"/>
                <c:pt idx="0">
                  <c:v>LPG</c:v>
                </c:pt>
              </c:strCache>
            </c:strRef>
          </c:tx>
          <c:cat>
            <c:numRef>
              <c:f>'Scenario 2- Encouraged Growth'!$BL$15:$BO$15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'Scenario 2- Encouraged Growth'!$BL$18:$BO$18</c:f>
              <c:numCache>
                <c:formatCode>General</c:formatCode>
                <c:ptCount val="4"/>
                <c:pt idx="0">
                  <c:v>1.3115980079999998</c:v>
                </c:pt>
                <c:pt idx="1">
                  <c:v>0.80571683807999961</c:v>
                </c:pt>
                <c:pt idx="2">
                  <c:v>0.74363033807999968</c:v>
                </c:pt>
                <c:pt idx="3" formatCode="0.000">
                  <c:v>0.74363033807999968</c:v>
                </c:pt>
              </c:numCache>
            </c:numRef>
          </c:val>
        </c:ser>
        <c:ser>
          <c:idx val="3"/>
          <c:order val="3"/>
          <c:tx>
            <c:strRef>
              <c:f>'Scenario 2- Encouraged Growth'!$BK$19</c:f>
              <c:strCache>
                <c:ptCount val="1"/>
                <c:pt idx="0">
                  <c:v>Diesel</c:v>
                </c:pt>
              </c:strCache>
            </c:strRef>
          </c:tx>
          <c:cat>
            <c:numRef>
              <c:f>'Scenario 2- Encouraged Growth'!$BL$15:$BO$15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'Scenario 2- Encouraged Growth'!$BL$19:$BO$19</c:f>
              <c:numCache>
                <c:formatCode>General</c:formatCode>
                <c:ptCount val="4"/>
                <c:pt idx="0">
                  <c:v>5.5076299488</c:v>
                </c:pt>
                <c:pt idx="1">
                  <c:v>1.8880523433560512</c:v>
                </c:pt>
                <c:pt idx="2">
                  <c:v>1.8880523433560512</c:v>
                </c:pt>
                <c:pt idx="3" formatCode="0.000">
                  <c:v>1.8383831433560511</c:v>
                </c:pt>
              </c:numCache>
            </c:numRef>
          </c:val>
        </c:ser>
        <c:ser>
          <c:idx val="4"/>
          <c:order val="4"/>
          <c:tx>
            <c:strRef>
              <c:f>'Scenario 2- Encouraged Growth'!$BK$20</c:f>
              <c:strCache>
                <c:ptCount val="1"/>
                <c:pt idx="0">
                  <c:v>LFO</c:v>
                </c:pt>
              </c:strCache>
            </c:strRef>
          </c:tx>
          <c:spPr>
            <a:ln w="25400">
              <a:noFill/>
            </a:ln>
          </c:spPr>
          <c:cat>
            <c:numRef>
              <c:f>'Scenario 2- Encouraged Growth'!$BL$15:$BO$15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'Scenario 2- Encouraged Growth'!$BL$20:$BO$20</c:f>
              <c:numCache>
                <c:formatCode>General</c:formatCode>
                <c:ptCount val="4"/>
                <c:pt idx="0">
                  <c:v>0.99735753600000021</c:v>
                </c:pt>
                <c:pt idx="1">
                  <c:v>0.69524922599999983</c:v>
                </c:pt>
                <c:pt idx="2">
                  <c:v>0.69524922599999983</c:v>
                </c:pt>
                <c:pt idx="3" formatCode="0.000">
                  <c:v>0.69524922599999983</c:v>
                </c:pt>
              </c:numCache>
            </c:numRef>
          </c:val>
        </c:ser>
        <c:ser>
          <c:idx val="5"/>
          <c:order val="5"/>
          <c:tx>
            <c:strRef>
              <c:f>'Scenario 2- Encouraged Growth'!$BK$21</c:f>
              <c:strCache>
                <c:ptCount val="1"/>
                <c:pt idx="0">
                  <c:v>Wood</c:v>
                </c:pt>
              </c:strCache>
            </c:strRef>
          </c:tx>
          <c:spPr>
            <a:ln w="25400">
              <a:noFill/>
            </a:ln>
          </c:spPr>
          <c:cat>
            <c:numRef>
              <c:f>'Scenario 2- Encouraged Growth'!$BL$15:$BO$15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'Scenario 2- Encouraged Growth'!$BL$21:$BO$21</c:f>
              <c:numCache>
                <c:formatCode>General</c:formatCode>
                <c:ptCount val="4"/>
                <c:pt idx="0">
                  <c:v>31.346894376000005</c:v>
                </c:pt>
                <c:pt idx="1">
                  <c:v>40.543137714677805</c:v>
                </c:pt>
                <c:pt idx="2">
                  <c:v>69.634834622479829</c:v>
                </c:pt>
                <c:pt idx="3" formatCode="0.000">
                  <c:v>74.842948840739496</c:v>
                </c:pt>
              </c:numCache>
            </c:numRef>
          </c:val>
        </c:ser>
        <c:axId val="123287040"/>
        <c:axId val="123288576"/>
      </c:areaChart>
      <c:catAx>
        <c:axId val="123287040"/>
        <c:scaling>
          <c:orientation val="minMax"/>
        </c:scaling>
        <c:axPos val="b"/>
        <c:numFmt formatCode="General" sourceLinked="1"/>
        <c:tickLblPos val="nextTo"/>
        <c:crossAx val="123288576"/>
        <c:crosses val="autoZero"/>
        <c:auto val="1"/>
        <c:lblAlgn val="ctr"/>
        <c:lblOffset val="100"/>
      </c:catAx>
      <c:valAx>
        <c:axId val="123288576"/>
        <c:scaling>
          <c:orientation val="minMax"/>
        </c:scaling>
        <c:axPos val="l"/>
        <c:majorGridlines/>
        <c:numFmt formatCode="General" sourceLinked="1"/>
        <c:tickLblPos val="nextTo"/>
        <c:crossAx val="123287040"/>
        <c:crosses val="autoZero"/>
        <c:crossBetween val="midCat"/>
      </c:valAx>
    </c:plotArea>
    <c:legend>
      <c:legendPos val="b"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title>
      <c:tx>
        <c:rich>
          <a:bodyPr/>
          <a:lstStyle/>
          <a:p>
            <a:pPr>
              <a:defRPr/>
            </a:pPr>
            <a:r>
              <a:rPr lang="en-US"/>
              <a:t>Scenario 2: Consumer Energy - Industrial and Commercial Markets</a:t>
            </a:r>
          </a:p>
        </c:rich>
      </c:tx>
    </c:title>
    <c:plotArea>
      <c:layout/>
      <c:areaChart>
        <c:grouping val="stacked"/>
        <c:ser>
          <c:idx val="0"/>
          <c:order val="0"/>
          <c:tx>
            <c:strRef>
              <c:f>'Scenario 3- Accelerated Growth'!$BK$16</c:f>
              <c:strCache>
                <c:ptCount val="1"/>
                <c:pt idx="0">
                  <c:v>Coal</c:v>
                </c:pt>
              </c:strCache>
            </c:strRef>
          </c:tx>
          <c:cat>
            <c:numRef>
              <c:f>'Scenario 3- Accelerated Growth'!$BL$15:$BO$15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'Scenario 3- Accelerated Growth'!$BL$16:$BO$16</c:f>
              <c:numCache>
                <c:formatCode>General</c:formatCode>
                <c:ptCount val="4"/>
                <c:pt idx="0">
                  <c:v>32.452558582752005</c:v>
                </c:pt>
                <c:pt idx="1">
                  <c:v>27.482188072845592</c:v>
                </c:pt>
                <c:pt idx="2">
                  <c:v>13.945856249764837</c:v>
                </c:pt>
                <c:pt idx="3" formatCode="0.000">
                  <c:v>8.9097708817778205</c:v>
                </c:pt>
              </c:numCache>
            </c:numRef>
          </c:val>
        </c:ser>
        <c:ser>
          <c:idx val="1"/>
          <c:order val="1"/>
          <c:tx>
            <c:strRef>
              <c:f>'Scenario 3- Accelerated Growth'!$BK$17</c:f>
              <c:strCache>
                <c:ptCount val="1"/>
                <c:pt idx="0">
                  <c:v>Natural Gas</c:v>
                </c:pt>
              </c:strCache>
            </c:strRef>
          </c:tx>
          <c:cat>
            <c:numRef>
              <c:f>'Scenario 3- Accelerated Growth'!$BL$15:$BO$15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'Scenario 3- Accelerated Growth'!$BL$17:$BO$17</c:f>
              <c:numCache>
                <c:formatCode>General</c:formatCode>
                <c:ptCount val="4"/>
                <c:pt idx="0">
                  <c:v>55.911371191200011</c:v>
                </c:pt>
                <c:pt idx="1">
                  <c:v>53.638282080106471</c:v>
                </c:pt>
                <c:pt idx="2">
                  <c:v>37.37370206728162</c:v>
                </c:pt>
                <c:pt idx="3" formatCode="0.000">
                  <c:v>28.93858192404748</c:v>
                </c:pt>
              </c:numCache>
            </c:numRef>
          </c:val>
        </c:ser>
        <c:ser>
          <c:idx val="2"/>
          <c:order val="2"/>
          <c:tx>
            <c:strRef>
              <c:f>'Scenario 3- Accelerated Growth'!$BK$18</c:f>
              <c:strCache>
                <c:ptCount val="1"/>
                <c:pt idx="0">
                  <c:v>LPG</c:v>
                </c:pt>
              </c:strCache>
            </c:strRef>
          </c:tx>
          <c:cat>
            <c:numRef>
              <c:f>'Scenario 3- Accelerated Growth'!$BL$15:$BO$15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'Scenario 3- Accelerated Growth'!$BL$18:$BO$18</c:f>
              <c:numCache>
                <c:formatCode>General</c:formatCode>
                <c:ptCount val="4"/>
                <c:pt idx="0">
                  <c:v>1.3115980079999998</c:v>
                </c:pt>
                <c:pt idx="1">
                  <c:v>0.80221482835199964</c:v>
                </c:pt>
                <c:pt idx="2">
                  <c:v>0.74363033807999968</c:v>
                </c:pt>
                <c:pt idx="3" formatCode="0.000">
                  <c:v>0.74363033807999968</c:v>
                </c:pt>
              </c:numCache>
            </c:numRef>
          </c:val>
        </c:ser>
        <c:ser>
          <c:idx val="3"/>
          <c:order val="3"/>
          <c:tx>
            <c:strRef>
              <c:f>'Scenario 3- Accelerated Growth'!$BK$19</c:f>
              <c:strCache>
                <c:ptCount val="1"/>
                <c:pt idx="0">
                  <c:v>Diesel</c:v>
                </c:pt>
              </c:strCache>
            </c:strRef>
          </c:tx>
          <c:cat>
            <c:numRef>
              <c:f>'Scenario 3- Accelerated Growth'!$BL$15:$BO$15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'Scenario 3- Accelerated Growth'!$BL$19:$BO$19</c:f>
              <c:numCache>
                <c:formatCode>General</c:formatCode>
                <c:ptCount val="4"/>
                <c:pt idx="0">
                  <c:v>5.5076299488</c:v>
                </c:pt>
                <c:pt idx="1">
                  <c:v>1.8880523433560512</c:v>
                </c:pt>
                <c:pt idx="2">
                  <c:v>1.8880523433560512</c:v>
                </c:pt>
                <c:pt idx="3" formatCode="0.000">
                  <c:v>1.8383831433560511</c:v>
                </c:pt>
              </c:numCache>
            </c:numRef>
          </c:val>
        </c:ser>
        <c:ser>
          <c:idx val="4"/>
          <c:order val="4"/>
          <c:tx>
            <c:strRef>
              <c:f>'Scenario 3- Accelerated Growth'!$BK$20</c:f>
              <c:strCache>
                <c:ptCount val="1"/>
                <c:pt idx="0">
                  <c:v>LFO</c:v>
                </c:pt>
              </c:strCache>
            </c:strRef>
          </c:tx>
          <c:spPr>
            <a:ln w="25400">
              <a:noFill/>
            </a:ln>
          </c:spPr>
          <c:cat>
            <c:numRef>
              <c:f>'Scenario 3- Accelerated Growth'!$BL$15:$BO$15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'Scenario 3- Accelerated Growth'!$BL$20:$BO$20</c:f>
              <c:numCache>
                <c:formatCode>General</c:formatCode>
                <c:ptCount val="4"/>
                <c:pt idx="0">
                  <c:v>0.99735753600000021</c:v>
                </c:pt>
                <c:pt idx="1">
                  <c:v>0.69524922599999983</c:v>
                </c:pt>
                <c:pt idx="2">
                  <c:v>0.69524922599999983</c:v>
                </c:pt>
                <c:pt idx="3" formatCode="0.000">
                  <c:v>0.69524922599999983</c:v>
                </c:pt>
              </c:numCache>
            </c:numRef>
          </c:val>
        </c:ser>
        <c:ser>
          <c:idx val="5"/>
          <c:order val="5"/>
          <c:tx>
            <c:strRef>
              <c:f>'Scenario 3- Accelerated Growth'!$BK$21</c:f>
              <c:strCache>
                <c:ptCount val="1"/>
                <c:pt idx="0">
                  <c:v>Wood</c:v>
                </c:pt>
              </c:strCache>
            </c:strRef>
          </c:tx>
          <c:spPr>
            <a:ln w="25400">
              <a:noFill/>
            </a:ln>
          </c:spPr>
          <c:cat>
            <c:numRef>
              <c:f>'Scenario 3- Accelerated Growth'!$BL$15:$BO$15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'Scenario 3- Accelerated Growth'!$BL$21:$BO$21</c:f>
              <c:numCache>
                <c:formatCode>General</c:formatCode>
                <c:ptCount val="4"/>
                <c:pt idx="0">
                  <c:v>31.346894376000005</c:v>
                </c:pt>
                <c:pt idx="1">
                  <c:v>48.060549842866777</c:v>
                </c:pt>
                <c:pt idx="2">
                  <c:v>80.840124363685433</c:v>
                </c:pt>
                <c:pt idx="3" formatCode="0.000">
                  <c:v>95.514727616546949</c:v>
                </c:pt>
              </c:numCache>
            </c:numRef>
          </c:val>
        </c:ser>
        <c:axId val="123587584"/>
        <c:axId val="99091200"/>
      </c:areaChart>
      <c:catAx>
        <c:axId val="123587584"/>
        <c:scaling>
          <c:orientation val="minMax"/>
        </c:scaling>
        <c:axPos val="b"/>
        <c:numFmt formatCode="General" sourceLinked="1"/>
        <c:tickLblPos val="nextTo"/>
        <c:crossAx val="99091200"/>
        <c:crosses val="autoZero"/>
        <c:auto val="1"/>
        <c:lblAlgn val="ctr"/>
        <c:lblOffset val="100"/>
      </c:catAx>
      <c:valAx>
        <c:axId val="99091200"/>
        <c:scaling>
          <c:orientation val="minMax"/>
        </c:scaling>
        <c:axPos val="l"/>
        <c:majorGridlines/>
        <c:numFmt formatCode="General" sourceLinked="1"/>
        <c:tickLblPos val="nextTo"/>
        <c:crossAx val="123587584"/>
        <c:crosses val="autoZero"/>
        <c:crossBetween val="midCat"/>
      </c:valAx>
    </c:plotArea>
    <c:legend>
      <c:legendPos val="b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title>
      <c:tx>
        <c:rich>
          <a:bodyPr/>
          <a:lstStyle/>
          <a:p>
            <a:pPr>
              <a:defRPr/>
            </a:pPr>
            <a:r>
              <a:rPr lang="en-US"/>
              <a:t>Scenario 1: GHG Emissions (KtCO2eq)</a:t>
            </a:r>
          </a:p>
        </c:rich>
      </c:tx>
      <c:layout/>
    </c:title>
    <c:plotArea>
      <c:layout/>
      <c:areaChart>
        <c:grouping val="stacked"/>
        <c:ser>
          <c:idx val="0"/>
          <c:order val="0"/>
          <c:tx>
            <c:strRef>
              <c:f>'GHG Emissions'!$F$26</c:f>
              <c:strCache>
                <c:ptCount val="1"/>
                <c:pt idx="0">
                  <c:v>Coal</c:v>
                </c:pt>
              </c:strCache>
            </c:strRef>
          </c:tx>
          <c:cat>
            <c:numRef>
              <c:f>'GHG Emissions'!$G$25:$J$25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'GHG Emissions'!$G$26:$J$26</c:f>
              <c:numCache>
                <c:formatCode>_-* #,##0_-;\-* #,##0_-;_-* "-"??_-;_-@_-</c:formatCode>
                <c:ptCount val="4"/>
                <c:pt idx="0">
                  <c:v>2877.6657272083685</c:v>
                </c:pt>
                <c:pt idx="1">
                  <c:v>1576.1310762138476</c:v>
                </c:pt>
                <c:pt idx="2">
                  <c:v>942.15816696866239</c:v>
                </c:pt>
                <c:pt idx="3">
                  <c:v>708.51160156909089</c:v>
                </c:pt>
              </c:numCache>
            </c:numRef>
          </c:val>
        </c:ser>
        <c:ser>
          <c:idx val="1"/>
          <c:order val="1"/>
          <c:tx>
            <c:strRef>
              <c:f>'GHG Emissions'!$F$27</c:f>
              <c:strCache>
                <c:ptCount val="1"/>
                <c:pt idx="0">
                  <c:v>Natural Gas</c:v>
                </c:pt>
              </c:strCache>
            </c:strRef>
          </c:tx>
          <c:cat>
            <c:numRef>
              <c:f>'GHG Emissions'!$G$25:$J$25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'GHG Emissions'!$G$27:$J$27</c:f>
              <c:numCache>
                <c:formatCode>_-* #,##0_-;\-* #,##0_-;_-* "-"??_-;_-@_-</c:formatCode>
                <c:ptCount val="4"/>
                <c:pt idx="0">
                  <c:v>2968.8938102527209</c:v>
                </c:pt>
                <c:pt idx="1">
                  <c:v>3436.812394105621</c:v>
                </c:pt>
                <c:pt idx="2">
                  <c:v>2634.2955860351035</c:v>
                </c:pt>
                <c:pt idx="3">
                  <c:v>2722.2405560237908</c:v>
                </c:pt>
              </c:numCache>
            </c:numRef>
          </c:val>
        </c:ser>
        <c:ser>
          <c:idx val="2"/>
          <c:order val="2"/>
          <c:tx>
            <c:strRef>
              <c:f>'GHG Emissions'!$F$28</c:f>
              <c:strCache>
                <c:ptCount val="1"/>
                <c:pt idx="0">
                  <c:v>LPG</c:v>
                </c:pt>
              </c:strCache>
            </c:strRef>
          </c:tx>
          <c:cat>
            <c:numRef>
              <c:f>'GHG Emissions'!$G$25:$J$25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'GHG Emissions'!$G$28:$J$28</c:f>
              <c:numCache>
                <c:formatCode>_-* #,##0_-;\-* #,##0_-;_-* "-"??_-;_-@_-</c:formatCode>
                <c:ptCount val="4"/>
                <c:pt idx="0">
                  <c:v>79.474969696751984</c:v>
                </c:pt>
                <c:pt idx="1">
                  <c:v>48.821606086619497</c:v>
                </c:pt>
                <c:pt idx="2">
                  <c:v>45.0595367056195</c:v>
                </c:pt>
                <c:pt idx="3">
                  <c:v>45.0595367056195</c:v>
                </c:pt>
              </c:numCache>
            </c:numRef>
          </c:val>
        </c:ser>
        <c:ser>
          <c:idx val="3"/>
          <c:order val="3"/>
          <c:tx>
            <c:strRef>
              <c:f>'GHG Emissions'!$F$29</c:f>
              <c:strCache>
                <c:ptCount val="1"/>
                <c:pt idx="0">
                  <c:v>Diesel</c:v>
                </c:pt>
              </c:strCache>
            </c:strRef>
          </c:tx>
          <c:cat>
            <c:numRef>
              <c:f>'GHG Emissions'!$G$25:$J$25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'GHG Emissions'!$G$29:$J$29</c:f>
              <c:numCache>
                <c:formatCode>_-* #,##0_-;\-* #,##0_-;_-* "-"??_-;_-@_-</c:formatCode>
                <c:ptCount val="4"/>
                <c:pt idx="0">
                  <c:v>386.7512826346848</c:v>
                </c:pt>
                <c:pt idx="1">
                  <c:v>132.58092360280529</c:v>
                </c:pt>
                <c:pt idx="2">
                  <c:v>132.58092360280529</c:v>
                </c:pt>
                <c:pt idx="3">
                  <c:v>129.09310270960526</c:v>
                </c:pt>
              </c:numCache>
            </c:numRef>
          </c:val>
        </c:ser>
        <c:ser>
          <c:idx val="4"/>
          <c:order val="4"/>
          <c:tx>
            <c:strRef>
              <c:f>'GHG Emissions'!$F$30</c:f>
              <c:strCache>
                <c:ptCount val="1"/>
                <c:pt idx="0">
                  <c:v>LFO</c:v>
                </c:pt>
              </c:strCache>
            </c:strRef>
          </c:tx>
          <c:spPr>
            <a:ln w="25400">
              <a:noFill/>
            </a:ln>
          </c:spPr>
          <c:cat>
            <c:numRef>
              <c:f>'GHG Emissions'!$G$25:$J$25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'GHG Emissions'!$G$30:$J$30</c:f>
              <c:numCache>
                <c:formatCode>_-* #,##0_-;\-* #,##0_-;_-* "-"??_-;_-@_-</c:formatCode>
                <c:ptCount val="4"/>
                <c:pt idx="0">
                  <c:v>72.624583698912005</c:v>
                </c:pt>
                <c:pt idx="1">
                  <c:v>50.625962889641983</c:v>
                </c:pt>
                <c:pt idx="2">
                  <c:v>50.625962889641983</c:v>
                </c:pt>
                <c:pt idx="3">
                  <c:v>50.625962889641983</c:v>
                </c:pt>
              </c:numCache>
            </c:numRef>
          </c:val>
        </c:ser>
        <c:ser>
          <c:idx val="5"/>
          <c:order val="5"/>
          <c:tx>
            <c:strRef>
              <c:f>'GHG Emissions'!$F$31</c:f>
              <c:strCache>
                <c:ptCount val="1"/>
                <c:pt idx="0">
                  <c:v>Wood</c:v>
                </c:pt>
              </c:strCache>
            </c:strRef>
          </c:tx>
          <c:spPr>
            <a:ln w="25400">
              <a:noFill/>
            </a:ln>
          </c:spPr>
          <c:cat>
            <c:numRef>
              <c:f>'GHG Emissions'!$G$25:$J$25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'GHG Emissions'!$G$31:$J$31</c:f>
              <c:numCache>
                <c:formatCode>_-* #,##0_-;\-* #,##0_-;_-* "-"??_-;_-@_-</c:formatCode>
                <c:ptCount val="4"/>
                <c:pt idx="0">
                  <c:v>25.077515500800004</c:v>
                </c:pt>
                <c:pt idx="1">
                  <c:v>32.434510171742247</c:v>
                </c:pt>
                <c:pt idx="2">
                  <c:v>55.707867697983865</c:v>
                </c:pt>
                <c:pt idx="3">
                  <c:v>59.874359072591602</c:v>
                </c:pt>
              </c:numCache>
            </c:numRef>
          </c:val>
        </c:ser>
        <c:axId val="123618048"/>
        <c:axId val="123619584"/>
      </c:areaChart>
      <c:catAx>
        <c:axId val="123618048"/>
        <c:scaling>
          <c:orientation val="minMax"/>
        </c:scaling>
        <c:axPos val="b"/>
        <c:numFmt formatCode="General" sourceLinked="1"/>
        <c:tickLblPos val="nextTo"/>
        <c:crossAx val="123619584"/>
        <c:crosses val="autoZero"/>
        <c:auto val="1"/>
        <c:lblAlgn val="ctr"/>
        <c:lblOffset val="100"/>
      </c:catAx>
      <c:valAx>
        <c:axId val="123619584"/>
        <c:scaling>
          <c:orientation val="minMax"/>
          <c:max val="8000"/>
        </c:scaling>
        <c:axPos val="l"/>
        <c:majorGridlines/>
        <c:numFmt formatCode="_-* #,##0_-;\-* #,##0_-;_-* &quot;-&quot;??_-;_-@_-" sourceLinked="1"/>
        <c:tickLblPos val="nextTo"/>
        <c:crossAx val="123618048"/>
        <c:crosses val="autoZero"/>
        <c:crossBetween val="midCat"/>
        <c:majorUnit val="2000"/>
        <c:minorUnit val="400"/>
      </c:valAx>
    </c:plotArea>
    <c:legend>
      <c:legendPos val="b"/>
      <c:layout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Scenario 2: GHG Emissions (KtCO2eq)</a:t>
            </a:r>
            <a:endParaRPr lang="en-NZ"/>
          </a:p>
        </c:rich>
      </c:tx>
    </c:title>
    <c:plotArea>
      <c:layout/>
      <c:areaChart>
        <c:grouping val="stacked"/>
        <c:ser>
          <c:idx val="0"/>
          <c:order val="0"/>
          <c:tx>
            <c:strRef>
              <c:f>'GHG Emissions'!$F$41</c:f>
              <c:strCache>
                <c:ptCount val="1"/>
                <c:pt idx="0">
                  <c:v>Coal</c:v>
                </c:pt>
              </c:strCache>
            </c:strRef>
          </c:tx>
          <c:cat>
            <c:numRef>
              <c:f>'GHG Emissions'!$G$40:$J$40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'GHG Emissions'!$G$41:$J$41</c:f>
              <c:numCache>
                <c:formatCode>_-* #,##0_-;\-* #,##0_-;_-* "-"??_-;_-@_-</c:formatCode>
                <c:ptCount val="4"/>
                <c:pt idx="0">
                  <c:v>2877.6657272083685</c:v>
                </c:pt>
                <c:pt idx="1">
                  <c:v>1459.304186668101</c:v>
                </c:pt>
                <c:pt idx="2">
                  <c:v>740.52496686251288</c:v>
                </c:pt>
                <c:pt idx="3">
                  <c:v>473.10883382240229</c:v>
                </c:pt>
              </c:numCache>
            </c:numRef>
          </c:val>
        </c:ser>
        <c:ser>
          <c:idx val="1"/>
          <c:order val="1"/>
          <c:tx>
            <c:strRef>
              <c:f>'GHG Emissions'!$F$42</c:f>
              <c:strCache>
                <c:ptCount val="1"/>
                <c:pt idx="0">
                  <c:v>Natural Gas</c:v>
                </c:pt>
              </c:strCache>
            </c:strRef>
          </c:tx>
          <c:cat>
            <c:numRef>
              <c:f>'GHG Emissions'!$G$40:$J$40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'GHG Emissions'!$G$42:$J$42</c:f>
              <c:numCache>
                <c:formatCode>_-* #,##0_-;\-* #,##0_-;_-* "-"??_-;_-@_-</c:formatCode>
                <c:ptCount val="4"/>
                <c:pt idx="0">
                  <c:v>2968.8938102527209</c:v>
                </c:pt>
                <c:pt idx="1">
                  <c:v>3250.1580643619714</c:v>
                </c:pt>
                <c:pt idx="2">
                  <c:v>2264.6221030648626</c:v>
                </c:pt>
                <c:pt idx="3">
                  <c:v>1753.5044331057329</c:v>
                </c:pt>
              </c:numCache>
            </c:numRef>
          </c:val>
        </c:ser>
        <c:ser>
          <c:idx val="2"/>
          <c:order val="2"/>
          <c:tx>
            <c:strRef>
              <c:f>'GHG Emissions'!$F$43</c:f>
              <c:strCache>
                <c:ptCount val="1"/>
                <c:pt idx="0">
                  <c:v>LPG</c:v>
                </c:pt>
              </c:strCache>
            </c:strRef>
          </c:tx>
          <c:cat>
            <c:numRef>
              <c:f>'GHG Emissions'!$G$40:$J$40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'GHG Emissions'!$G$43:$J$43</c:f>
              <c:numCache>
                <c:formatCode>_-* #,##0_-;\-* #,##0_-;_-* "-"??_-;_-@_-</c:formatCode>
                <c:ptCount val="4"/>
                <c:pt idx="0">
                  <c:v>79.474969696751984</c:v>
                </c:pt>
                <c:pt idx="1">
                  <c:v>48.609405309161069</c:v>
                </c:pt>
                <c:pt idx="2">
                  <c:v>45.0595367056195</c:v>
                </c:pt>
                <c:pt idx="3">
                  <c:v>45.0595367056195</c:v>
                </c:pt>
              </c:numCache>
            </c:numRef>
          </c:val>
        </c:ser>
        <c:ser>
          <c:idx val="3"/>
          <c:order val="3"/>
          <c:tx>
            <c:strRef>
              <c:f>'GHG Emissions'!$F$44</c:f>
              <c:strCache>
                <c:ptCount val="1"/>
                <c:pt idx="0">
                  <c:v>Diesel</c:v>
                </c:pt>
              </c:strCache>
            </c:strRef>
          </c:tx>
          <c:cat>
            <c:numRef>
              <c:f>'GHG Emissions'!$G$40:$J$40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'GHG Emissions'!$G$44:$J$44</c:f>
              <c:numCache>
                <c:formatCode>_-* #,##0_-;\-* #,##0_-;_-* "-"??_-;_-@_-</c:formatCode>
                <c:ptCount val="4"/>
                <c:pt idx="0">
                  <c:v>386.7512826346848</c:v>
                </c:pt>
                <c:pt idx="1">
                  <c:v>132.58092360280529</c:v>
                </c:pt>
                <c:pt idx="2">
                  <c:v>132.58092360280529</c:v>
                </c:pt>
                <c:pt idx="3">
                  <c:v>129.09310270960526</c:v>
                </c:pt>
              </c:numCache>
            </c:numRef>
          </c:val>
        </c:ser>
        <c:ser>
          <c:idx val="4"/>
          <c:order val="4"/>
          <c:tx>
            <c:strRef>
              <c:f>'GHG Emissions'!$F$45</c:f>
              <c:strCache>
                <c:ptCount val="1"/>
                <c:pt idx="0">
                  <c:v>LFO</c:v>
                </c:pt>
              </c:strCache>
            </c:strRef>
          </c:tx>
          <c:spPr>
            <a:ln w="25400">
              <a:noFill/>
            </a:ln>
          </c:spPr>
          <c:cat>
            <c:numRef>
              <c:f>'GHG Emissions'!$G$40:$J$40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'GHG Emissions'!$G$45:$J$45</c:f>
              <c:numCache>
                <c:formatCode>_-* #,##0_-;\-* #,##0_-;_-* "-"??_-;_-@_-</c:formatCode>
                <c:ptCount val="4"/>
                <c:pt idx="0">
                  <c:v>72.624583698912005</c:v>
                </c:pt>
                <c:pt idx="1">
                  <c:v>50.625962889641983</c:v>
                </c:pt>
                <c:pt idx="2">
                  <c:v>50.625962889641983</c:v>
                </c:pt>
                <c:pt idx="3">
                  <c:v>50.625962889641983</c:v>
                </c:pt>
              </c:numCache>
            </c:numRef>
          </c:val>
        </c:ser>
        <c:ser>
          <c:idx val="5"/>
          <c:order val="5"/>
          <c:tx>
            <c:strRef>
              <c:f>'GHG Emissions'!$F$46</c:f>
              <c:strCache>
                <c:ptCount val="1"/>
                <c:pt idx="0">
                  <c:v>Wood</c:v>
                </c:pt>
              </c:strCache>
            </c:strRef>
          </c:tx>
          <c:spPr>
            <a:ln w="25400">
              <a:noFill/>
            </a:ln>
          </c:spPr>
          <c:cat>
            <c:numRef>
              <c:f>'GHG Emissions'!$G$40:$J$40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'GHG Emissions'!$G$46:$J$46</c:f>
              <c:numCache>
                <c:formatCode>_-* #,##0_-;\-* #,##0_-;_-* "-"??_-;_-@_-</c:formatCode>
                <c:ptCount val="4"/>
                <c:pt idx="0">
                  <c:v>25.077515500800004</c:v>
                </c:pt>
                <c:pt idx="1">
                  <c:v>38.448439874293427</c:v>
                </c:pt>
                <c:pt idx="2">
                  <c:v>64.672099490948355</c:v>
                </c:pt>
                <c:pt idx="3">
                  <c:v>76.411782093237562</c:v>
                </c:pt>
              </c:numCache>
            </c:numRef>
          </c:val>
        </c:ser>
        <c:axId val="123672064"/>
        <c:axId val="123673600"/>
      </c:areaChart>
      <c:catAx>
        <c:axId val="123672064"/>
        <c:scaling>
          <c:orientation val="minMax"/>
        </c:scaling>
        <c:axPos val="b"/>
        <c:numFmt formatCode="General" sourceLinked="1"/>
        <c:tickLblPos val="nextTo"/>
        <c:crossAx val="123673600"/>
        <c:crosses val="autoZero"/>
        <c:auto val="1"/>
        <c:lblAlgn val="ctr"/>
        <c:lblOffset val="100"/>
      </c:catAx>
      <c:valAx>
        <c:axId val="123673600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crossAx val="123672064"/>
        <c:crosses val="autoZero"/>
        <c:crossBetween val="midCat"/>
      </c:valAx>
    </c:plotArea>
    <c:legend>
      <c:legendPos val="b"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title>
      <c:tx>
        <c:rich>
          <a:bodyPr/>
          <a:lstStyle/>
          <a:p>
            <a:pPr>
              <a:defRPr/>
            </a:pPr>
            <a:r>
              <a:rPr lang="en-US"/>
              <a:t>Base Case: GHG Emissions (KtCO2eq)</a:t>
            </a:r>
          </a:p>
        </c:rich>
      </c:tx>
      <c:layout/>
    </c:title>
    <c:plotArea>
      <c:layout/>
      <c:areaChart>
        <c:grouping val="stacked"/>
        <c:ser>
          <c:idx val="0"/>
          <c:order val="0"/>
          <c:tx>
            <c:strRef>
              <c:f>'GHG Emissions'!$F$12</c:f>
              <c:strCache>
                <c:ptCount val="1"/>
                <c:pt idx="0">
                  <c:v>Coal</c:v>
                </c:pt>
              </c:strCache>
            </c:strRef>
          </c:tx>
          <c:cat>
            <c:numRef>
              <c:f>'GHG Emissions'!$G$11:$J$11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'GHG Emissions'!$G$12:$J$12</c:f>
              <c:numCache>
                <c:formatCode>General</c:formatCode>
                <c:ptCount val="4"/>
                <c:pt idx="0">
                  <c:v>2877.6657272083685</c:v>
                </c:pt>
                <c:pt idx="1">
                  <c:v>2822.5852043350028</c:v>
                </c:pt>
                <c:pt idx="2">
                  <c:v>2547.1094415454259</c:v>
                </c:pt>
                <c:pt idx="3">
                  <c:v>2353.9477463536673</c:v>
                </c:pt>
              </c:numCache>
            </c:numRef>
          </c:val>
        </c:ser>
        <c:ser>
          <c:idx val="1"/>
          <c:order val="1"/>
          <c:tx>
            <c:strRef>
              <c:f>'GHG Emissions'!$F$13</c:f>
              <c:strCache>
                <c:ptCount val="1"/>
                <c:pt idx="0">
                  <c:v>Natural Gas</c:v>
                </c:pt>
              </c:strCache>
            </c:strRef>
          </c:tx>
          <c:cat>
            <c:numRef>
              <c:f>'GHG Emissions'!$G$11:$J$11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'GHG Emissions'!$G$13:$J$13</c:f>
              <c:numCache>
                <c:formatCode>_-* #,##0.00_-;\-* #,##0.00_-;_-* "-"??_-;_-@_-</c:formatCode>
                <c:ptCount val="4"/>
                <c:pt idx="0">
                  <c:v>2968.8938102527209</c:v>
                </c:pt>
                <c:pt idx="1">
                  <c:v>3455.6514984787641</c:v>
                </c:pt>
                <c:pt idx="2">
                  <c:v>3455.2156235194016</c:v>
                </c:pt>
                <c:pt idx="3">
                  <c:v>3442.4784242458054</c:v>
                </c:pt>
              </c:numCache>
            </c:numRef>
          </c:val>
        </c:ser>
        <c:ser>
          <c:idx val="2"/>
          <c:order val="2"/>
          <c:tx>
            <c:strRef>
              <c:f>'GHG Emissions'!$F$14</c:f>
              <c:strCache>
                <c:ptCount val="1"/>
                <c:pt idx="0">
                  <c:v>LPG</c:v>
                </c:pt>
              </c:strCache>
            </c:strRef>
          </c:tx>
          <c:cat>
            <c:numRef>
              <c:f>'GHG Emissions'!$G$11:$J$11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'GHG Emissions'!$G$14:$J$14</c:f>
              <c:numCache>
                <c:formatCode>_-* #,##0.00_-;\-* #,##0.00_-;_-* "-"??_-;_-@_-</c:formatCode>
                <c:ptCount val="4"/>
                <c:pt idx="0">
                  <c:v>79.474969696751984</c:v>
                </c:pt>
                <c:pt idx="1">
                  <c:v>79.474969696751984</c:v>
                </c:pt>
                <c:pt idx="2">
                  <c:v>79.474969696751984</c:v>
                </c:pt>
                <c:pt idx="3">
                  <c:v>75.885052610626545</c:v>
                </c:pt>
              </c:numCache>
            </c:numRef>
          </c:val>
        </c:ser>
        <c:ser>
          <c:idx val="3"/>
          <c:order val="3"/>
          <c:tx>
            <c:strRef>
              <c:f>'GHG Emissions'!$F$15</c:f>
              <c:strCache>
                <c:ptCount val="1"/>
                <c:pt idx="0">
                  <c:v>Diesel</c:v>
                </c:pt>
              </c:strCache>
            </c:strRef>
          </c:tx>
          <c:cat>
            <c:numRef>
              <c:f>'GHG Emissions'!$G$11:$J$11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'GHG Emissions'!$G$15:$J$15</c:f>
              <c:numCache>
                <c:formatCode>_-* #,##0.00_-;\-* #,##0.00_-;_-* "-"??_-;_-@_-</c:formatCode>
                <c:ptCount val="4"/>
                <c:pt idx="0">
                  <c:v>386.7512826346848</c:v>
                </c:pt>
                <c:pt idx="1">
                  <c:v>163.31016618630147</c:v>
                </c:pt>
                <c:pt idx="2">
                  <c:v>159.87289342198841</c:v>
                </c:pt>
                <c:pt idx="3">
                  <c:v>152.97189437257816</c:v>
                </c:pt>
              </c:numCache>
            </c:numRef>
          </c:val>
        </c:ser>
        <c:ser>
          <c:idx val="4"/>
          <c:order val="4"/>
          <c:tx>
            <c:strRef>
              <c:f>'GHG Emissions'!$F$16</c:f>
              <c:strCache>
                <c:ptCount val="1"/>
                <c:pt idx="0">
                  <c:v>LFO</c:v>
                </c:pt>
              </c:strCache>
            </c:strRef>
          </c:tx>
          <c:spPr>
            <a:ln w="25400">
              <a:noFill/>
            </a:ln>
          </c:spPr>
          <c:cat>
            <c:numRef>
              <c:f>'GHG Emissions'!$G$11:$J$11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'GHG Emissions'!$G$16:$J$16</c:f>
              <c:numCache>
                <c:formatCode>_-* #,##0.00_-;\-* #,##0.00_-;_-* "-"??_-;_-@_-</c:formatCode>
                <c:ptCount val="4"/>
                <c:pt idx="0">
                  <c:v>72.624583698912005</c:v>
                </c:pt>
                <c:pt idx="1">
                  <c:v>71.208018528821995</c:v>
                </c:pt>
                <c:pt idx="2">
                  <c:v>68.374888188641989</c:v>
                </c:pt>
                <c:pt idx="3">
                  <c:v>62.541184816781993</c:v>
                </c:pt>
              </c:numCache>
            </c:numRef>
          </c:val>
        </c:ser>
        <c:ser>
          <c:idx val="5"/>
          <c:order val="5"/>
          <c:tx>
            <c:strRef>
              <c:f>'GHG Emissions'!$F$17</c:f>
              <c:strCache>
                <c:ptCount val="1"/>
                <c:pt idx="0">
                  <c:v>Wood</c:v>
                </c:pt>
              </c:strCache>
            </c:strRef>
          </c:tx>
          <c:spPr>
            <a:ln w="25400">
              <a:noFill/>
            </a:ln>
          </c:spPr>
          <c:cat>
            <c:numRef>
              <c:f>'GHG Emissions'!$G$11:$J$11</c:f>
              <c:numCache>
                <c:formatCode>General</c:formatCode>
                <c:ptCount val="4"/>
                <c:pt idx="0">
                  <c:v>2015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'GHG Emissions'!$G$17:$J$17</c:f>
              <c:numCache>
                <c:formatCode>_-* #,##0.00_-;\-* #,##0.00_-;_-* "-"??_-;_-@_-</c:formatCode>
                <c:ptCount val="4"/>
                <c:pt idx="0">
                  <c:v>25.077515500800004</c:v>
                </c:pt>
                <c:pt idx="1">
                  <c:v>26.9499477349855</c:v>
                </c:pt>
                <c:pt idx="2">
                  <c:v>32.324070774137496</c:v>
                </c:pt>
                <c:pt idx="3">
                  <c:v>35.671693326183458</c:v>
                </c:pt>
              </c:numCache>
            </c:numRef>
          </c:val>
        </c:ser>
        <c:axId val="123718272"/>
        <c:axId val="123728256"/>
      </c:areaChart>
      <c:catAx>
        <c:axId val="123718272"/>
        <c:scaling>
          <c:orientation val="minMax"/>
        </c:scaling>
        <c:axPos val="b"/>
        <c:numFmt formatCode="General" sourceLinked="1"/>
        <c:tickLblPos val="nextTo"/>
        <c:crossAx val="123728256"/>
        <c:crosses val="autoZero"/>
        <c:auto val="1"/>
        <c:lblAlgn val="ctr"/>
        <c:lblOffset val="100"/>
      </c:catAx>
      <c:valAx>
        <c:axId val="123728256"/>
        <c:scaling>
          <c:orientation val="minMax"/>
        </c:scaling>
        <c:axPos val="l"/>
        <c:majorGridlines/>
        <c:numFmt formatCode="General" sourceLinked="1"/>
        <c:tickLblPos val="nextTo"/>
        <c:crossAx val="123718272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14</xdr:row>
      <xdr:rowOff>161925</xdr:rowOff>
    </xdr:from>
    <xdr:ext cx="3687035" cy="593304"/>
    <xdr:sp macro="" textlink="">
      <xdr:nvSpPr>
        <xdr:cNvPr id="2" name="TextBox 1"/>
        <xdr:cNvSpPr txBox="1"/>
      </xdr:nvSpPr>
      <xdr:spPr>
        <a:xfrm>
          <a:off x="1038225" y="2828925"/>
          <a:ext cx="3687035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NZ" sz="3200" b="1"/>
            <a:t>Woodfuel Scenarios </a:t>
          </a:r>
        </a:p>
      </xdr:txBody>
    </xdr:sp>
    <xdr:clientData/>
  </xdr:oneCellAnchor>
  <xdr:twoCellAnchor editAs="oneCell">
    <xdr:from>
      <xdr:col>1</xdr:col>
      <xdr:colOff>190500</xdr:colOff>
      <xdr:row>2</xdr:row>
      <xdr:rowOff>47625</xdr:rowOff>
    </xdr:from>
    <xdr:to>
      <xdr:col>7</xdr:col>
      <xdr:colOff>333375</xdr:colOff>
      <xdr:row>8</xdr:row>
      <xdr:rowOff>76200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0100" y="428625"/>
          <a:ext cx="3800475" cy="1171575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</xdr:pic>
    <xdr:clientData/>
  </xdr:twoCellAnchor>
  <xdr:oneCellAnchor>
    <xdr:from>
      <xdr:col>1</xdr:col>
      <xdr:colOff>457200</xdr:colOff>
      <xdr:row>20</xdr:row>
      <xdr:rowOff>142875</xdr:rowOff>
    </xdr:from>
    <xdr:ext cx="3618235" cy="530658"/>
    <xdr:sp macro="" textlink="">
      <xdr:nvSpPr>
        <xdr:cNvPr id="4" name="TextBox 3"/>
        <xdr:cNvSpPr txBox="1"/>
      </xdr:nvSpPr>
      <xdr:spPr>
        <a:xfrm>
          <a:off x="1066800" y="3952875"/>
          <a:ext cx="3618235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NZ" sz="1400" b="1"/>
            <a:t>Prepared by the Bioenergy Association for the</a:t>
          </a:r>
        </a:p>
        <a:p>
          <a:pPr algn="ctr"/>
          <a:r>
            <a:rPr lang="en-NZ" sz="1400" b="1"/>
            <a:t> "Yes We Can Symposium" May 2016</a:t>
          </a:r>
        </a:p>
      </xdr:txBody>
    </xdr:sp>
    <xdr:clientData/>
  </xdr:oneCellAnchor>
  <xdr:oneCellAnchor>
    <xdr:from>
      <xdr:col>3</xdr:col>
      <xdr:colOff>371475</xdr:colOff>
      <xdr:row>29</xdr:row>
      <xdr:rowOff>28575</xdr:rowOff>
    </xdr:from>
    <xdr:ext cx="972639" cy="342786"/>
    <xdr:sp macro="" textlink="">
      <xdr:nvSpPr>
        <xdr:cNvPr id="5" name="TextBox 4"/>
        <xdr:cNvSpPr txBox="1"/>
      </xdr:nvSpPr>
      <xdr:spPr>
        <a:xfrm>
          <a:off x="2200275" y="5553075"/>
          <a:ext cx="972639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NZ" sz="1600" b="1"/>
            <a:t>July 2016</a:t>
          </a:r>
        </a:p>
      </xdr:txBody>
    </xdr:sp>
    <xdr:clientData/>
  </xdr:oneCellAnchor>
  <xdr:oneCellAnchor>
    <xdr:from>
      <xdr:col>0</xdr:col>
      <xdr:colOff>495300</xdr:colOff>
      <xdr:row>40</xdr:row>
      <xdr:rowOff>95250</xdr:rowOff>
    </xdr:from>
    <xdr:ext cx="2046201" cy="436786"/>
    <xdr:sp macro="" textlink="">
      <xdr:nvSpPr>
        <xdr:cNvPr id="6" name="TextBox 5"/>
        <xdr:cNvSpPr txBox="1"/>
      </xdr:nvSpPr>
      <xdr:spPr>
        <a:xfrm>
          <a:off x="495300" y="7715250"/>
          <a:ext cx="204620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NZ" sz="1100" b="1"/>
            <a:t>Compiled by Gifford</a:t>
          </a:r>
          <a:r>
            <a:rPr lang="en-NZ" sz="1100" b="1" baseline="0"/>
            <a:t> Consulting </a:t>
          </a:r>
        </a:p>
        <a:p>
          <a:r>
            <a:rPr lang="en-NZ" sz="1100" b="1" baseline="0"/>
            <a:t>for the Bioenergy Association</a:t>
          </a:r>
          <a:endParaRPr lang="en-NZ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11907</xdr:colOff>
      <xdr:row>14</xdr:row>
      <xdr:rowOff>23813</xdr:rowOff>
    </xdr:from>
    <xdr:to>
      <xdr:col>74</xdr:col>
      <xdr:colOff>392906</xdr:colOff>
      <xdr:row>28</xdr:row>
      <xdr:rowOff>95251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416719</xdr:colOff>
      <xdr:row>13</xdr:row>
      <xdr:rowOff>95251</xdr:rowOff>
    </xdr:from>
    <xdr:to>
      <xdr:col>73</xdr:col>
      <xdr:colOff>464344</xdr:colOff>
      <xdr:row>28</xdr:row>
      <xdr:rowOff>119062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421822</xdr:colOff>
      <xdr:row>14</xdr:row>
      <xdr:rowOff>27214</xdr:rowOff>
    </xdr:from>
    <xdr:to>
      <xdr:col>75</xdr:col>
      <xdr:colOff>435429</xdr:colOff>
      <xdr:row>33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</xdr:colOff>
      <xdr:row>22</xdr:row>
      <xdr:rowOff>0</xdr:rowOff>
    </xdr:from>
    <xdr:to>
      <xdr:col>16</xdr:col>
      <xdr:colOff>137583</xdr:colOff>
      <xdr:row>34</xdr:row>
      <xdr:rowOff>52917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19051</xdr:colOff>
      <xdr:row>39</xdr:row>
      <xdr:rowOff>1</xdr:rowOff>
    </xdr:from>
    <xdr:to>
      <xdr:col>16</xdr:col>
      <xdr:colOff>137583</xdr:colOff>
      <xdr:row>51</xdr:row>
      <xdr:rowOff>158750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582085</xdr:colOff>
      <xdr:row>5</xdr:row>
      <xdr:rowOff>158751</xdr:rowOff>
    </xdr:from>
    <xdr:to>
      <xdr:col>16</xdr:col>
      <xdr:colOff>127000</xdr:colOff>
      <xdr:row>19</xdr:row>
      <xdr:rowOff>137583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workbookViewId="0">
      <selection activeCell="F40" sqref="F40"/>
    </sheetView>
  </sheetViews>
  <sheetFormatPr defaultRowHeight="15"/>
  <sheetData>
    <row r="1" spans="1:9">
      <c r="A1" s="44"/>
      <c r="B1" s="45"/>
      <c r="C1" s="45"/>
      <c r="D1" s="45"/>
      <c r="E1" s="45"/>
      <c r="F1" s="45"/>
      <c r="G1" s="45"/>
      <c r="H1" s="45"/>
      <c r="I1" s="46"/>
    </row>
    <row r="2" spans="1:9">
      <c r="A2" s="47"/>
      <c r="B2" s="43"/>
      <c r="C2" s="43"/>
      <c r="D2" s="43"/>
      <c r="E2" s="43"/>
      <c r="F2" s="43"/>
      <c r="G2" s="43"/>
      <c r="H2" s="43"/>
      <c r="I2" s="48"/>
    </row>
    <row r="3" spans="1:9">
      <c r="A3" s="47"/>
      <c r="B3" s="43"/>
      <c r="C3" s="43"/>
      <c r="D3" s="43"/>
      <c r="E3" s="43"/>
      <c r="F3" s="43"/>
      <c r="G3" s="43"/>
      <c r="H3" s="43"/>
      <c r="I3" s="48"/>
    </row>
    <row r="4" spans="1:9">
      <c r="A4" s="47"/>
      <c r="B4" s="43"/>
      <c r="C4" s="43"/>
      <c r="D4" s="43"/>
      <c r="E4" s="43"/>
      <c r="F4" s="43"/>
      <c r="G4" s="43"/>
      <c r="H4" s="43"/>
      <c r="I4" s="48"/>
    </row>
    <row r="5" spans="1:9">
      <c r="A5" s="47"/>
      <c r="B5" s="43"/>
      <c r="C5" s="43"/>
      <c r="D5" s="43"/>
      <c r="E5" s="43"/>
      <c r="F5" s="43"/>
      <c r="G5" s="43"/>
      <c r="H5" s="43"/>
      <c r="I5" s="48"/>
    </row>
    <row r="6" spans="1:9">
      <c r="A6" s="47"/>
      <c r="B6" s="43"/>
      <c r="C6" s="43"/>
      <c r="D6" s="43"/>
      <c r="E6" s="43"/>
      <c r="F6" s="43"/>
      <c r="G6" s="43"/>
      <c r="H6" s="43"/>
      <c r="I6" s="48"/>
    </row>
    <row r="7" spans="1:9">
      <c r="A7" s="47"/>
      <c r="B7" s="43"/>
      <c r="C7" s="43"/>
      <c r="D7" s="43"/>
      <c r="E7" s="43"/>
      <c r="F7" s="43"/>
      <c r="G7" s="43"/>
      <c r="H7" s="43"/>
      <c r="I7" s="48"/>
    </row>
    <row r="8" spans="1:9">
      <c r="A8" s="47"/>
      <c r="B8" s="43"/>
      <c r="C8" s="43"/>
      <c r="D8" s="43"/>
      <c r="E8" s="43"/>
      <c r="F8" s="43"/>
      <c r="G8" s="43"/>
      <c r="H8" s="43"/>
      <c r="I8" s="48"/>
    </row>
    <row r="9" spans="1:9">
      <c r="A9" s="47"/>
      <c r="B9" s="43"/>
      <c r="C9" s="43"/>
      <c r="D9" s="43"/>
      <c r="E9" s="43"/>
      <c r="F9" s="43"/>
      <c r="G9" s="43"/>
      <c r="H9" s="43"/>
      <c r="I9" s="48"/>
    </row>
    <row r="10" spans="1:9">
      <c r="A10" s="47"/>
      <c r="B10" s="43"/>
      <c r="C10" s="43"/>
      <c r="D10" s="43"/>
      <c r="E10" s="43"/>
      <c r="F10" s="43"/>
      <c r="G10" s="43"/>
      <c r="H10" s="43"/>
      <c r="I10" s="48"/>
    </row>
    <row r="11" spans="1:9">
      <c r="A11" s="47"/>
      <c r="B11" s="43"/>
      <c r="C11" s="43"/>
      <c r="D11" s="43"/>
      <c r="E11" s="43"/>
      <c r="F11" s="43"/>
      <c r="G11" s="43"/>
      <c r="H11" s="43"/>
      <c r="I11" s="48"/>
    </row>
    <row r="12" spans="1:9">
      <c r="A12" s="47"/>
      <c r="B12" s="43"/>
      <c r="C12" s="43"/>
      <c r="D12" s="43"/>
      <c r="E12" s="43"/>
      <c r="F12" s="43"/>
      <c r="G12" s="43"/>
      <c r="H12" s="43"/>
      <c r="I12" s="48"/>
    </row>
    <row r="13" spans="1:9">
      <c r="A13" s="47"/>
      <c r="B13" s="43"/>
      <c r="C13" s="43"/>
      <c r="D13" s="43"/>
      <c r="E13" s="43"/>
      <c r="F13" s="43"/>
      <c r="G13" s="43"/>
      <c r="H13" s="43"/>
      <c r="I13" s="48"/>
    </row>
    <row r="14" spans="1:9">
      <c r="A14" s="47"/>
      <c r="B14" s="43"/>
      <c r="C14" s="43"/>
      <c r="D14" s="43"/>
      <c r="E14" s="43"/>
      <c r="F14" s="43"/>
      <c r="G14" s="43"/>
      <c r="H14" s="43"/>
      <c r="I14" s="48"/>
    </row>
    <row r="15" spans="1:9">
      <c r="A15" s="47"/>
      <c r="B15" s="43"/>
      <c r="C15" s="43"/>
      <c r="D15" s="43"/>
      <c r="E15" s="43"/>
      <c r="F15" s="43"/>
      <c r="G15" s="43"/>
      <c r="H15" s="43"/>
      <c r="I15" s="48"/>
    </row>
    <row r="16" spans="1:9">
      <c r="A16" s="47"/>
      <c r="B16" s="43"/>
      <c r="C16" s="43"/>
      <c r="D16" s="43"/>
      <c r="E16" s="43"/>
      <c r="F16" s="43"/>
      <c r="G16" s="43"/>
      <c r="H16" s="43"/>
      <c r="I16" s="48"/>
    </row>
    <row r="17" spans="1:9">
      <c r="A17" s="47"/>
      <c r="B17" s="43"/>
      <c r="C17" s="43"/>
      <c r="D17" s="43"/>
      <c r="E17" s="43"/>
      <c r="F17" s="43"/>
      <c r="G17" s="43"/>
      <c r="H17" s="43"/>
      <c r="I17" s="48"/>
    </row>
    <row r="18" spans="1:9">
      <c r="A18" s="47"/>
      <c r="B18" s="43"/>
      <c r="C18" s="43"/>
      <c r="D18" s="43"/>
      <c r="E18" s="43"/>
      <c r="F18" s="43"/>
      <c r="G18" s="43"/>
      <c r="H18" s="43"/>
      <c r="I18" s="48"/>
    </row>
    <row r="19" spans="1:9">
      <c r="A19" s="47"/>
      <c r="B19" s="43"/>
      <c r="C19" s="43"/>
      <c r="D19" s="43"/>
      <c r="E19" s="43"/>
      <c r="F19" s="43"/>
      <c r="G19" s="43"/>
      <c r="H19" s="43"/>
      <c r="I19" s="48"/>
    </row>
    <row r="20" spans="1:9">
      <c r="A20" s="47"/>
      <c r="B20" s="43"/>
      <c r="C20" s="43"/>
      <c r="D20" s="43"/>
      <c r="E20" s="43"/>
      <c r="F20" s="43"/>
      <c r="G20" s="43"/>
      <c r="H20" s="43"/>
      <c r="I20" s="48"/>
    </row>
    <row r="21" spans="1:9">
      <c r="A21" s="47"/>
      <c r="B21" s="43"/>
      <c r="C21" s="43"/>
      <c r="D21" s="43"/>
      <c r="E21" s="43"/>
      <c r="F21" s="43"/>
      <c r="G21" s="43"/>
      <c r="H21" s="43"/>
      <c r="I21" s="48"/>
    </row>
    <row r="22" spans="1:9">
      <c r="A22" s="47"/>
      <c r="B22" s="43"/>
      <c r="C22" s="43"/>
      <c r="D22" s="43"/>
      <c r="E22" s="43"/>
      <c r="F22" s="43"/>
      <c r="G22" s="43"/>
      <c r="H22" s="43"/>
      <c r="I22" s="48"/>
    </row>
    <row r="23" spans="1:9">
      <c r="A23" s="47"/>
      <c r="B23" s="43"/>
      <c r="C23" s="43"/>
      <c r="D23" s="43"/>
      <c r="E23" s="43"/>
      <c r="F23" s="43"/>
      <c r="G23" s="43"/>
      <c r="H23" s="43"/>
      <c r="I23" s="48"/>
    </row>
    <row r="24" spans="1:9">
      <c r="A24" s="47"/>
      <c r="B24" s="43"/>
      <c r="C24" s="43"/>
      <c r="D24" s="43"/>
      <c r="E24" s="43"/>
      <c r="F24" s="43"/>
      <c r="G24" s="43"/>
      <c r="H24" s="43"/>
      <c r="I24" s="48"/>
    </row>
    <row r="25" spans="1:9">
      <c r="A25" s="47"/>
      <c r="B25" s="43"/>
      <c r="C25" s="43"/>
      <c r="D25" s="43"/>
      <c r="E25" s="43"/>
      <c r="F25" s="43"/>
      <c r="G25" s="43"/>
      <c r="H25" s="43"/>
      <c r="I25" s="48"/>
    </row>
    <row r="26" spans="1:9">
      <c r="A26" s="47"/>
      <c r="B26" s="43"/>
      <c r="C26" s="43"/>
      <c r="D26" s="43"/>
      <c r="E26" s="43"/>
      <c r="F26" s="43"/>
      <c r="G26" s="43"/>
      <c r="H26" s="43"/>
      <c r="I26" s="48"/>
    </row>
    <row r="27" spans="1:9">
      <c r="A27" s="47"/>
      <c r="B27" s="43"/>
      <c r="C27" s="43"/>
      <c r="D27" s="43"/>
      <c r="E27" s="43"/>
      <c r="F27" s="43"/>
      <c r="G27" s="43"/>
      <c r="H27" s="43"/>
      <c r="I27" s="48"/>
    </row>
    <row r="28" spans="1:9">
      <c r="A28" s="47"/>
      <c r="B28" s="43"/>
      <c r="C28" s="43"/>
      <c r="D28" s="43"/>
      <c r="E28" s="43"/>
      <c r="F28" s="43"/>
      <c r="G28" s="43"/>
      <c r="H28" s="43"/>
      <c r="I28" s="48"/>
    </row>
    <row r="29" spans="1:9">
      <c r="A29" s="47"/>
      <c r="B29" s="43"/>
      <c r="C29" s="43"/>
      <c r="D29" s="43"/>
      <c r="E29" s="43"/>
      <c r="F29" s="43"/>
      <c r="G29" s="43"/>
      <c r="H29" s="43"/>
      <c r="I29" s="48"/>
    </row>
    <row r="30" spans="1:9">
      <c r="A30" s="47"/>
      <c r="B30" s="43"/>
      <c r="C30" s="43"/>
      <c r="D30" s="43"/>
      <c r="E30" s="43"/>
      <c r="F30" s="43"/>
      <c r="G30" s="43"/>
      <c r="H30" s="43"/>
      <c r="I30" s="48"/>
    </row>
    <row r="31" spans="1:9">
      <c r="A31" s="47"/>
      <c r="B31" s="43"/>
      <c r="C31" s="43"/>
      <c r="D31" s="43"/>
      <c r="E31" s="43"/>
      <c r="F31" s="43"/>
      <c r="G31" s="43"/>
      <c r="H31" s="43"/>
      <c r="I31" s="48"/>
    </row>
    <row r="32" spans="1:9">
      <c r="A32" s="47"/>
      <c r="B32" s="43"/>
      <c r="C32" s="43"/>
      <c r="D32" s="43"/>
      <c r="E32" s="43"/>
      <c r="F32" s="43"/>
      <c r="G32" s="43"/>
      <c r="H32" s="43"/>
      <c r="I32" s="48"/>
    </row>
    <row r="33" spans="1:9">
      <c r="A33" s="47"/>
      <c r="B33" s="43"/>
      <c r="C33" s="43"/>
      <c r="D33" s="43"/>
      <c r="E33" s="43"/>
      <c r="F33" s="43"/>
      <c r="G33" s="43"/>
      <c r="H33" s="43"/>
      <c r="I33" s="48"/>
    </row>
    <row r="34" spans="1:9">
      <c r="A34" s="47"/>
      <c r="B34" s="43"/>
      <c r="C34" s="43"/>
      <c r="D34" s="43"/>
      <c r="E34" s="43"/>
      <c r="F34" s="43"/>
      <c r="G34" s="43"/>
      <c r="H34" s="43"/>
      <c r="I34" s="48"/>
    </row>
    <row r="35" spans="1:9">
      <c r="A35" s="47"/>
      <c r="B35" s="43"/>
      <c r="C35" s="43"/>
      <c r="D35" s="43"/>
      <c r="E35" s="43"/>
      <c r="F35" s="43"/>
      <c r="G35" s="43"/>
      <c r="H35" s="43"/>
      <c r="I35" s="48"/>
    </row>
    <row r="36" spans="1:9">
      <c r="A36" s="47"/>
      <c r="B36" s="43"/>
      <c r="C36" s="43"/>
      <c r="D36" s="43"/>
      <c r="E36" s="43"/>
      <c r="F36" s="43"/>
      <c r="G36" s="43"/>
      <c r="H36" s="43"/>
      <c r="I36" s="48"/>
    </row>
    <row r="37" spans="1:9">
      <c r="A37" s="47"/>
      <c r="B37" s="43"/>
      <c r="C37" s="43"/>
      <c r="D37" s="43"/>
      <c r="E37" s="43"/>
      <c r="F37" s="43"/>
      <c r="G37" s="43"/>
      <c r="H37" s="43"/>
      <c r="I37" s="48"/>
    </row>
    <row r="38" spans="1:9">
      <c r="A38" s="47"/>
      <c r="B38" s="43"/>
      <c r="C38" s="43"/>
      <c r="D38" s="43"/>
      <c r="E38" s="43"/>
      <c r="F38" s="43"/>
      <c r="G38" s="43"/>
      <c r="H38" s="43"/>
      <c r="I38" s="48"/>
    </row>
    <row r="39" spans="1:9">
      <c r="A39" s="47"/>
      <c r="B39" s="43"/>
      <c r="C39" s="43"/>
      <c r="D39" s="43"/>
      <c r="E39" s="43"/>
      <c r="F39" s="43"/>
      <c r="G39" s="43"/>
      <c r="H39" s="43"/>
      <c r="I39" s="48"/>
    </row>
    <row r="40" spans="1:9">
      <c r="A40" s="47"/>
      <c r="B40" s="43"/>
      <c r="C40" s="43"/>
      <c r="D40" s="43"/>
      <c r="E40" s="43"/>
      <c r="F40" s="43"/>
      <c r="G40" s="43"/>
      <c r="H40" s="43"/>
      <c r="I40" s="48"/>
    </row>
    <row r="41" spans="1:9">
      <c r="A41" s="47"/>
      <c r="B41" s="43"/>
      <c r="C41" s="43"/>
      <c r="D41" s="43"/>
      <c r="E41" s="43"/>
      <c r="F41" s="43"/>
      <c r="G41" s="43"/>
      <c r="H41" s="43"/>
      <c r="I41" s="48"/>
    </row>
    <row r="42" spans="1:9">
      <c r="A42" s="47"/>
      <c r="B42" s="43"/>
      <c r="C42" s="43"/>
      <c r="D42" s="43"/>
      <c r="E42" s="43"/>
      <c r="F42" s="43"/>
      <c r="G42" s="43"/>
      <c r="H42" s="43"/>
      <c r="I42" s="48"/>
    </row>
    <row r="43" spans="1:9">
      <c r="A43" s="47"/>
      <c r="B43" s="43"/>
      <c r="C43" s="43"/>
      <c r="D43" s="43"/>
      <c r="E43" s="43"/>
      <c r="F43" s="43"/>
      <c r="G43" s="43"/>
      <c r="H43" s="43"/>
      <c r="I43" s="48"/>
    </row>
    <row r="44" spans="1:9">
      <c r="A44" s="49"/>
      <c r="B44" s="50"/>
      <c r="C44" s="50"/>
      <c r="D44" s="50"/>
      <c r="E44" s="50"/>
      <c r="F44" s="50"/>
      <c r="G44" s="50"/>
      <c r="H44" s="50"/>
      <c r="I44" s="51"/>
    </row>
  </sheetData>
  <pageMargins left="0.7" right="0.7" top="0.75" bottom="0.75" header="0.3" footer="0.3"/>
  <pageSetup paperSize="9" orientation="portrait" horizontalDpi="300" verticalDpi="300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1:BQ100"/>
  <sheetViews>
    <sheetView topLeftCell="B1" zoomScale="80" zoomScaleNormal="80" workbookViewId="0">
      <selection activeCell="N83" sqref="N83:R99"/>
    </sheetView>
  </sheetViews>
  <sheetFormatPr defaultRowHeight="15"/>
  <cols>
    <col min="3" max="3" width="24.5703125" customWidth="1"/>
    <col min="4" max="4" width="16.5703125" customWidth="1"/>
    <col min="5" max="5" width="18.5703125" customWidth="1"/>
    <col min="13" max="13" width="18.7109375" customWidth="1"/>
    <col min="21" max="21" width="17.7109375" customWidth="1"/>
    <col min="24" max="24" width="14.5703125" customWidth="1"/>
    <col min="25" max="29" width="13.85546875" bestFit="1" customWidth="1"/>
    <col min="31" max="31" width="9.28515625" bestFit="1" customWidth="1"/>
    <col min="32" max="32" width="9.140625" customWidth="1"/>
    <col min="39" max="39" width="13.140625" customWidth="1"/>
    <col min="40" max="40" width="13.28515625" bestFit="1" customWidth="1"/>
    <col min="44" max="44" width="18.5703125" customWidth="1"/>
    <col min="50" max="50" width="10.7109375" customWidth="1"/>
    <col min="54" max="54" width="13.140625" customWidth="1"/>
    <col min="57" max="57" width="11.7109375" customWidth="1"/>
    <col min="58" max="58" width="12" customWidth="1"/>
    <col min="259" max="259" width="24.5703125" customWidth="1"/>
    <col min="260" max="260" width="16.5703125" customWidth="1"/>
    <col min="261" max="261" width="18.5703125" customWidth="1"/>
    <col min="269" max="269" width="18.7109375" customWidth="1"/>
    <col min="277" max="277" width="17.7109375" customWidth="1"/>
    <col min="280" max="280" width="14.5703125" customWidth="1"/>
    <col min="281" max="285" width="13.85546875" bestFit="1" customWidth="1"/>
    <col min="295" max="295" width="13.140625" customWidth="1"/>
    <col min="296" max="296" width="13.28515625" bestFit="1" customWidth="1"/>
    <col min="300" max="300" width="18.5703125" customWidth="1"/>
    <col min="306" max="306" width="10.7109375" customWidth="1"/>
    <col min="314" max="314" width="12" customWidth="1"/>
    <col min="515" max="515" width="24.5703125" customWidth="1"/>
    <col min="516" max="516" width="16.5703125" customWidth="1"/>
    <col min="517" max="517" width="18.5703125" customWidth="1"/>
    <col min="525" max="525" width="18.7109375" customWidth="1"/>
    <col min="533" max="533" width="17.7109375" customWidth="1"/>
    <col min="536" max="536" width="14.5703125" customWidth="1"/>
    <col min="537" max="541" width="13.85546875" bestFit="1" customWidth="1"/>
    <col min="551" max="551" width="13.140625" customWidth="1"/>
    <col min="552" max="552" width="13.28515625" bestFit="1" customWidth="1"/>
    <col min="556" max="556" width="18.5703125" customWidth="1"/>
    <col min="562" max="562" width="10.7109375" customWidth="1"/>
    <col min="570" max="570" width="12" customWidth="1"/>
    <col min="771" max="771" width="24.5703125" customWidth="1"/>
    <col min="772" max="772" width="16.5703125" customWidth="1"/>
    <col min="773" max="773" width="18.5703125" customWidth="1"/>
    <col min="781" max="781" width="18.7109375" customWidth="1"/>
    <col min="789" max="789" width="17.7109375" customWidth="1"/>
    <col min="792" max="792" width="14.5703125" customWidth="1"/>
    <col min="793" max="797" width="13.85546875" bestFit="1" customWidth="1"/>
    <col min="807" max="807" width="13.140625" customWidth="1"/>
    <col min="808" max="808" width="13.28515625" bestFit="1" customWidth="1"/>
    <col min="812" max="812" width="18.5703125" customWidth="1"/>
    <col min="818" max="818" width="10.7109375" customWidth="1"/>
    <col min="826" max="826" width="12" customWidth="1"/>
    <col min="1027" max="1027" width="24.5703125" customWidth="1"/>
    <col min="1028" max="1028" width="16.5703125" customWidth="1"/>
    <col min="1029" max="1029" width="18.5703125" customWidth="1"/>
    <col min="1037" max="1037" width="18.7109375" customWidth="1"/>
    <col min="1045" max="1045" width="17.7109375" customWidth="1"/>
    <col min="1048" max="1048" width="14.5703125" customWidth="1"/>
    <col min="1049" max="1053" width="13.85546875" bestFit="1" customWidth="1"/>
    <col min="1063" max="1063" width="13.140625" customWidth="1"/>
    <col min="1064" max="1064" width="13.28515625" bestFit="1" customWidth="1"/>
    <col min="1068" max="1068" width="18.5703125" customWidth="1"/>
    <col min="1074" max="1074" width="10.7109375" customWidth="1"/>
    <col min="1082" max="1082" width="12" customWidth="1"/>
    <col min="1283" max="1283" width="24.5703125" customWidth="1"/>
    <col min="1284" max="1284" width="16.5703125" customWidth="1"/>
    <col min="1285" max="1285" width="18.5703125" customWidth="1"/>
    <col min="1293" max="1293" width="18.7109375" customWidth="1"/>
    <col min="1301" max="1301" width="17.7109375" customWidth="1"/>
    <col min="1304" max="1304" width="14.5703125" customWidth="1"/>
    <col min="1305" max="1309" width="13.85546875" bestFit="1" customWidth="1"/>
    <col min="1319" max="1319" width="13.140625" customWidth="1"/>
    <col min="1320" max="1320" width="13.28515625" bestFit="1" customWidth="1"/>
    <col min="1324" max="1324" width="18.5703125" customWidth="1"/>
    <col min="1330" max="1330" width="10.7109375" customWidth="1"/>
    <col min="1338" max="1338" width="12" customWidth="1"/>
    <col min="1539" max="1539" width="24.5703125" customWidth="1"/>
    <col min="1540" max="1540" width="16.5703125" customWidth="1"/>
    <col min="1541" max="1541" width="18.5703125" customWidth="1"/>
    <col min="1549" max="1549" width="18.7109375" customWidth="1"/>
    <col min="1557" max="1557" width="17.7109375" customWidth="1"/>
    <col min="1560" max="1560" width="14.5703125" customWidth="1"/>
    <col min="1561" max="1565" width="13.85546875" bestFit="1" customWidth="1"/>
    <col min="1575" max="1575" width="13.140625" customWidth="1"/>
    <col min="1576" max="1576" width="13.28515625" bestFit="1" customWidth="1"/>
    <col min="1580" max="1580" width="18.5703125" customWidth="1"/>
    <col min="1586" max="1586" width="10.7109375" customWidth="1"/>
    <col min="1594" max="1594" width="12" customWidth="1"/>
    <col min="1795" max="1795" width="24.5703125" customWidth="1"/>
    <col min="1796" max="1796" width="16.5703125" customWidth="1"/>
    <col min="1797" max="1797" width="18.5703125" customWidth="1"/>
    <col min="1805" max="1805" width="18.7109375" customWidth="1"/>
    <col min="1813" max="1813" width="17.7109375" customWidth="1"/>
    <col min="1816" max="1816" width="14.5703125" customWidth="1"/>
    <col min="1817" max="1821" width="13.85546875" bestFit="1" customWidth="1"/>
    <col min="1831" max="1831" width="13.140625" customWidth="1"/>
    <col min="1832" max="1832" width="13.28515625" bestFit="1" customWidth="1"/>
    <col min="1836" max="1836" width="18.5703125" customWidth="1"/>
    <col min="1842" max="1842" width="10.7109375" customWidth="1"/>
    <col min="1850" max="1850" width="12" customWidth="1"/>
    <col min="2051" max="2051" width="24.5703125" customWidth="1"/>
    <col min="2052" max="2052" width="16.5703125" customWidth="1"/>
    <col min="2053" max="2053" width="18.5703125" customWidth="1"/>
    <col min="2061" max="2061" width="18.7109375" customWidth="1"/>
    <col min="2069" max="2069" width="17.7109375" customWidth="1"/>
    <col min="2072" max="2072" width="14.5703125" customWidth="1"/>
    <col min="2073" max="2077" width="13.85546875" bestFit="1" customWidth="1"/>
    <col min="2087" max="2087" width="13.140625" customWidth="1"/>
    <col min="2088" max="2088" width="13.28515625" bestFit="1" customWidth="1"/>
    <col min="2092" max="2092" width="18.5703125" customWidth="1"/>
    <col min="2098" max="2098" width="10.7109375" customWidth="1"/>
    <col min="2106" max="2106" width="12" customWidth="1"/>
    <col min="2307" max="2307" width="24.5703125" customWidth="1"/>
    <col min="2308" max="2308" width="16.5703125" customWidth="1"/>
    <col min="2309" max="2309" width="18.5703125" customWidth="1"/>
    <col min="2317" max="2317" width="18.7109375" customWidth="1"/>
    <col min="2325" max="2325" width="17.7109375" customWidth="1"/>
    <col min="2328" max="2328" width="14.5703125" customWidth="1"/>
    <col min="2329" max="2333" width="13.85546875" bestFit="1" customWidth="1"/>
    <col min="2343" max="2343" width="13.140625" customWidth="1"/>
    <col min="2344" max="2344" width="13.28515625" bestFit="1" customWidth="1"/>
    <col min="2348" max="2348" width="18.5703125" customWidth="1"/>
    <col min="2354" max="2354" width="10.7109375" customWidth="1"/>
    <col min="2362" max="2362" width="12" customWidth="1"/>
    <col min="2563" max="2563" width="24.5703125" customWidth="1"/>
    <col min="2564" max="2564" width="16.5703125" customWidth="1"/>
    <col min="2565" max="2565" width="18.5703125" customWidth="1"/>
    <col min="2573" max="2573" width="18.7109375" customWidth="1"/>
    <col min="2581" max="2581" width="17.7109375" customWidth="1"/>
    <col min="2584" max="2584" width="14.5703125" customWidth="1"/>
    <col min="2585" max="2589" width="13.85546875" bestFit="1" customWidth="1"/>
    <col min="2599" max="2599" width="13.140625" customWidth="1"/>
    <col min="2600" max="2600" width="13.28515625" bestFit="1" customWidth="1"/>
    <col min="2604" max="2604" width="18.5703125" customWidth="1"/>
    <col min="2610" max="2610" width="10.7109375" customWidth="1"/>
    <col min="2618" max="2618" width="12" customWidth="1"/>
    <col min="2819" max="2819" width="24.5703125" customWidth="1"/>
    <col min="2820" max="2820" width="16.5703125" customWidth="1"/>
    <col min="2821" max="2821" width="18.5703125" customWidth="1"/>
    <col min="2829" max="2829" width="18.7109375" customWidth="1"/>
    <col min="2837" max="2837" width="17.7109375" customWidth="1"/>
    <col min="2840" max="2840" width="14.5703125" customWidth="1"/>
    <col min="2841" max="2845" width="13.85546875" bestFit="1" customWidth="1"/>
    <col min="2855" max="2855" width="13.140625" customWidth="1"/>
    <col min="2856" max="2856" width="13.28515625" bestFit="1" customWidth="1"/>
    <col min="2860" max="2860" width="18.5703125" customWidth="1"/>
    <col min="2866" max="2866" width="10.7109375" customWidth="1"/>
    <col min="2874" max="2874" width="12" customWidth="1"/>
    <col min="3075" max="3075" width="24.5703125" customWidth="1"/>
    <col min="3076" max="3076" width="16.5703125" customWidth="1"/>
    <col min="3077" max="3077" width="18.5703125" customWidth="1"/>
    <col min="3085" max="3085" width="18.7109375" customWidth="1"/>
    <col min="3093" max="3093" width="17.7109375" customWidth="1"/>
    <col min="3096" max="3096" width="14.5703125" customWidth="1"/>
    <col min="3097" max="3101" width="13.85546875" bestFit="1" customWidth="1"/>
    <col min="3111" max="3111" width="13.140625" customWidth="1"/>
    <col min="3112" max="3112" width="13.28515625" bestFit="1" customWidth="1"/>
    <col min="3116" max="3116" width="18.5703125" customWidth="1"/>
    <col min="3122" max="3122" width="10.7109375" customWidth="1"/>
    <col min="3130" max="3130" width="12" customWidth="1"/>
    <col min="3331" max="3331" width="24.5703125" customWidth="1"/>
    <col min="3332" max="3332" width="16.5703125" customWidth="1"/>
    <col min="3333" max="3333" width="18.5703125" customWidth="1"/>
    <col min="3341" max="3341" width="18.7109375" customWidth="1"/>
    <col min="3349" max="3349" width="17.7109375" customWidth="1"/>
    <col min="3352" max="3352" width="14.5703125" customWidth="1"/>
    <col min="3353" max="3357" width="13.85546875" bestFit="1" customWidth="1"/>
    <col min="3367" max="3367" width="13.140625" customWidth="1"/>
    <col min="3368" max="3368" width="13.28515625" bestFit="1" customWidth="1"/>
    <col min="3372" max="3372" width="18.5703125" customWidth="1"/>
    <col min="3378" max="3378" width="10.7109375" customWidth="1"/>
    <col min="3386" max="3386" width="12" customWidth="1"/>
    <col min="3587" max="3587" width="24.5703125" customWidth="1"/>
    <col min="3588" max="3588" width="16.5703125" customWidth="1"/>
    <col min="3589" max="3589" width="18.5703125" customWidth="1"/>
    <col min="3597" max="3597" width="18.7109375" customWidth="1"/>
    <col min="3605" max="3605" width="17.7109375" customWidth="1"/>
    <col min="3608" max="3608" width="14.5703125" customWidth="1"/>
    <col min="3609" max="3613" width="13.85546875" bestFit="1" customWidth="1"/>
    <col min="3623" max="3623" width="13.140625" customWidth="1"/>
    <col min="3624" max="3624" width="13.28515625" bestFit="1" customWidth="1"/>
    <col min="3628" max="3628" width="18.5703125" customWidth="1"/>
    <col min="3634" max="3634" width="10.7109375" customWidth="1"/>
    <col min="3642" max="3642" width="12" customWidth="1"/>
    <col min="3843" max="3843" width="24.5703125" customWidth="1"/>
    <col min="3844" max="3844" width="16.5703125" customWidth="1"/>
    <col min="3845" max="3845" width="18.5703125" customWidth="1"/>
    <col min="3853" max="3853" width="18.7109375" customWidth="1"/>
    <col min="3861" max="3861" width="17.7109375" customWidth="1"/>
    <col min="3864" max="3864" width="14.5703125" customWidth="1"/>
    <col min="3865" max="3869" width="13.85546875" bestFit="1" customWidth="1"/>
    <col min="3879" max="3879" width="13.140625" customWidth="1"/>
    <col min="3880" max="3880" width="13.28515625" bestFit="1" customWidth="1"/>
    <col min="3884" max="3884" width="18.5703125" customWidth="1"/>
    <col min="3890" max="3890" width="10.7109375" customWidth="1"/>
    <col min="3898" max="3898" width="12" customWidth="1"/>
    <col min="4099" max="4099" width="24.5703125" customWidth="1"/>
    <col min="4100" max="4100" width="16.5703125" customWidth="1"/>
    <col min="4101" max="4101" width="18.5703125" customWidth="1"/>
    <col min="4109" max="4109" width="18.7109375" customWidth="1"/>
    <col min="4117" max="4117" width="17.7109375" customWidth="1"/>
    <col min="4120" max="4120" width="14.5703125" customWidth="1"/>
    <col min="4121" max="4125" width="13.85546875" bestFit="1" customWidth="1"/>
    <col min="4135" max="4135" width="13.140625" customWidth="1"/>
    <col min="4136" max="4136" width="13.28515625" bestFit="1" customWidth="1"/>
    <col min="4140" max="4140" width="18.5703125" customWidth="1"/>
    <col min="4146" max="4146" width="10.7109375" customWidth="1"/>
    <col min="4154" max="4154" width="12" customWidth="1"/>
    <col min="4355" max="4355" width="24.5703125" customWidth="1"/>
    <col min="4356" max="4356" width="16.5703125" customWidth="1"/>
    <col min="4357" max="4357" width="18.5703125" customWidth="1"/>
    <col min="4365" max="4365" width="18.7109375" customWidth="1"/>
    <col min="4373" max="4373" width="17.7109375" customWidth="1"/>
    <col min="4376" max="4376" width="14.5703125" customWidth="1"/>
    <col min="4377" max="4381" width="13.85546875" bestFit="1" customWidth="1"/>
    <col min="4391" max="4391" width="13.140625" customWidth="1"/>
    <col min="4392" max="4392" width="13.28515625" bestFit="1" customWidth="1"/>
    <col min="4396" max="4396" width="18.5703125" customWidth="1"/>
    <col min="4402" max="4402" width="10.7109375" customWidth="1"/>
    <col min="4410" max="4410" width="12" customWidth="1"/>
    <col min="4611" max="4611" width="24.5703125" customWidth="1"/>
    <col min="4612" max="4612" width="16.5703125" customWidth="1"/>
    <col min="4613" max="4613" width="18.5703125" customWidth="1"/>
    <col min="4621" max="4621" width="18.7109375" customWidth="1"/>
    <col min="4629" max="4629" width="17.7109375" customWidth="1"/>
    <col min="4632" max="4632" width="14.5703125" customWidth="1"/>
    <col min="4633" max="4637" width="13.85546875" bestFit="1" customWidth="1"/>
    <col min="4647" max="4647" width="13.140625" customWidth="1"/>
    <col min="4648" max="4648" width="13.28515625" bestFit="1" customWidth="1"/>
    <col min="4652" max="4652" width="18.5703125" customWidth="1"/>
    <col min="4658" max="4658" width="10.7109375" customWidth="1"/>
    <col min="4666" max="4666" width="12" customWidth="1"/>
    <col min="4867" max="4867" width="24.5703125" customWidth="1"/>
    <col min="4868" max="4868" width="16.5703125" customWidth="1"/>
    <col min="4869" max="4869" width="18.5703125" customWidth="1"/>
    <col min="4877" max="4877" width="18.7109375" customWidth="1"/>
    <col min="4885" max="4885" width="17.7109375" customWidth="1"/>
    <col min="4888" max="4888" width="14.5703125" customWidth="1"/>
    <col min="4889" max="4893" width="13.85546875" bestFit="1" customWidth="1"/>
    <col min="4903" max="4903" width="13.140625" customWidth="1"/>
    <col min="4904" max="4904" width="13.28515625" bestFit="1" customWidth="1"/>
    <col min="4908" max="4908" width="18.5703125" customWidth="1"/>
    <col min="4914" max="4914" width="10.7109375" customWidth="1"/>
    <col min="4922" max="4922" width="12" customWidth="1"/>
    <col min="5123" max="5123" width="24.5703125" customWidth="1"/>
    <col min="5124" max="5124" width="16.5703125" customWidth="1"/>
    <col min="5125" max="5125" width="18.5703125" customWidth="1"/>
    <col min="5133" max="5133" width="18.7109375" customWidth="1"/>
    <col min="5141" max="5141" width="17.7109375" customWidth="1"/>
    <col min="5144" max="5144" width="14.5703125" customWidth="1"/>
    <col min="5145" max="5149" width="13.85546875" bestFit="1" customWidth="1"/>
    <col min="5159" max="5159" width="13.140625" customWidth="1"/>
    <col min="5160" max="5160" width="13.28515625" bestFit="1" customWidth="1"/>
    <col min="5164" max="5164" width="18.5703125" customWidth="1"/>
    <col min="5170" max="5170" width="10.7109375" customWidth="1"/>
    <col min="5178" max="5178" width="12" customWidth="1"/>
    <col min="5379" max="5379" width="24.5703125" customWidth="1"/>
    <col min="5380" max="5380" width="16.5703125" customWidth="1"/>
    <col min="5381" max="5381" width="18.5703125" customWidth="1"/>
    <col min="5389" max="5389" width="18.7109375" customWidth="1"/>
    <col min="5397" max="5397" width="17.7109375" customWidth="1"/>
    <col min="5400" max="5400" width="14.5703125" customWidth="1"/>
    <col min="5401" max="5405" width="13.85546875" bestFit="1" customWidth="1"/>
    <col min="5415" max="5415" width="13.140625" customWidth="1"/>
    <col min="5416" max="5416" width="13.28515625" bestFit="1" customWidth="1"/>
    <col min="5420" max="5420" width="18.5703125" customWidth="1"/>
    <col min="5426" max="5426" width="10.7109375" customWidth="1"/>
    <col min="5434" max="5434" width="12" customWidth="1"/>
    <col min="5635" max="5635" width="24.5703125" customWidth="1"/>
    <col min="5636" max="5636" width="16.5703125" customWidth="1"/>
    <col min="5637" max="5637" width="18.5703125" customWidth="1"/>
    <col min="5645" max="5645" width="18.7109375" customWidth="1"/>
    <col min="5653" max="5653" width="17.7109375" customWidth="1"/>
    <col min="5656" max="5656" width="14.5703125" customWidth="1"/>
    <col min="5657" max="5661" width="13.85546875" bestFit="1" customWidth="1"/>
    <col min="5671" max="5671" width="13.140625" customWidth="1"/>
    <col min="5672" max="5672" width="13.28515625" bestFit="1" customWidth="1"/>
    <col min="5676" max="5676" width="18.5703125" customWidth="1"/>
    <col min="5682" max="5682" width="10.7109375" customWidth="1"/>
    <col min="5690" max="5690" width="12" customWidth="1"/>
    <col min="5891" max="5891" width="24.5703125" customWidth="1"/>
    <col min="5892" max="5892" width="16.5703125" customWidth="1"/>
    <col min="5893" max="5893" width="18.5703125" customWidth="1"/>
    <col min="5901" max="5901" width="18.7109375" customWidth="1"/>
    <col min="5909" max="5909" width="17.7109375" customWidth="1"/>
    <col min="5912" max="5912" width="14.5703125" customWidth="1"/>
    <col min="5913" max="5917" width="13.85546875" bestFit="1" customWidth="1"/>
    <col min="5927" max="5927" width="13.140625" customWidth="1"/>
    <col min="5928" max="5928" width="13.28515625" bestFit="1" customWidth="1"/>
    <col min="5932" max="5932" width="18.5703125" customWidth="1"/>
    <col min="5938" max="5938" width="10.7109375" customWidth="1"/>
    <col min="5946" max="5946" width="12" customWidth="1"/>
    <col min="6147" max="6147" width="24.5703125" customWidth="1"/>
    <col min="6148" max="6148" width="16.5703125" customWidth="1"/>
    <col min="6149" max="6149" width="18.5703125" customWidth="1"/>
    <col min="6157" max="6157" width="18.7109375" customWidth="1"/>
    <col min="6165" max="6165" width="17.7109375" customWidth="1"/>
    <col min="6168" max="6168" width="14.5703125" customWidth="1"/>
    <col min="6169" max="6173" width="13.85546875" bestFit="1" customWidth="1"/>
    <col min="6183" max="6183" width="13.140625" customWidth="1"/>
    <col min="6184" max="6184" width="13.28515625" bestFit="1" customWidth="1"/>
    <col min="6188" max="6188" width="18.5703125" customWidth="1"/>
    <col min="6194" max="6194" width="10.7109375" customWidth="1"/>
    <col min="6202" max="6202" width="12" customWidth="1"/>
    <col min="6403" max="6403" width="24.5703125" customWidth="1"/>
    <col min="6404" max="6404" width="16.5703125" customWidth="1"/>
    <col min="6405" max="6405" width="18.5703125" customWidth="1"/>
    <col min="6413" max="6413" width="18.7109375" customWidth="1"/>
    <col min="6421" max="6421" width="17.7109375" customWidth="1"/>
    <col min="6424" max="6424" width="14.5703125" customWidth="1"/>
    <col min="6425" max="6429" width="13.85546875" bestFit="1" customWidth="1"/>
    <col min="6439" max="6439" width="13.140625" customWidth="1"/>
    <col min="6440" max="6440" width="13.28515625" bestFit="1" customWidth="1"/>
    <col min="6444" max="6444" width="18.5703125" customWidth="1"/>
    <col min="6450" max="6450" width="10.7109375" customWidth="1"/>
    <col min="6458" max="6458" width="12" customWidth="1"/>
    <col min="6659" max="6659" width="24.5703125" customWidth="1"/>
    <col min="6660" max="6660" width="16.5703125" customWidth="1"/>
    <col min="6661" max="6661" width="18.5703125" customWidth="1"/>
    <col min="6669" max="6669" width="18.7109375" customWidth="1"/>
    <col min="6677" max="6677" width="17.7109375" customWidth="1"/>
    <col min="6680" max="6680" width="14.5703125" customWidth="1"/>
    <col min="6681" max="6685" width="13.85546875" bestFit="1" customWidth="1"/>
    <col min="6695" max="6695" width="13.140625" customWidth="1"/>
    <col min="6696" max="6696" width="13.28515625" bestFit="1" customWidth="1"/>
    <col min="6700" max="6700" width="18.5703125" customWidth="1"/>
    <col min="6706" max="6706" width="10.7109375" customWidth="1"/>
    <col min="6714" max="6714" width="12" customWidth="1"/>
    <col min="6915" max="6915" width="24.5703125" customWidth="1"/>
    <col min="6916" max="6916" width="16.5703125" customWidth="1"/>
    <col min="6917" max="6917" width="18.5703125" customWidth="1"/>
    <col min="6925" max="6925" width="18.7109375" customWidth="1"/>
    <col min="6933" max="6933" width="17.7109375" customWidth="1"/>
    <col min="6936" max="6936" width="14.5703125" customWidth="1"/>
    <col min="6937" max="6941" width="13.85546875" bestFit="1" customWidth="1"/>
    <col min="6951" max="6951" width="13.140625" customWidth="1"/>
    <col min="6952" max="6952" width="13.28515625" bestFit="1" customWidth="1"/>
    <col min="6956" max="6956" width="18.5703125" customWidth="1"/>
    <col min="6962" max="6962" width="10.7109375" customWidth="1"/>
    <col min="6970" max="6970" width="12" customWidth="1"/>
    <col min="7171" max="7171" width="24.5703125" customWidth="1"/>
    <col min="7172" max="7172" width="16.5703125" customWidth="1"/>
    <col min="7173" max="7173" width="18.5703125" customWidth="1"/>
    <col min="7181" max="7181" width="18.7109375" customWidth="1"/>
    <col min="7189" max="7189" width="17.7109375" customWidth="1"/>
    <col min="7192" max="7192" width="14.5703125" customWidth="1"/>
    <col min="7193" max="7197" width="13.85546875" bestFit="1" customWidth="1"/>
    <col min="7207" max="7207" width="13.140625" customWidth="1"/>
    <col min="7208" max="7208" width="13.28515625" bestFit="1" customWidth="1"/>
    <col min="7212" max="7212" width="18.5703125" customWidth="1"/>
    <col min="7218" max="7218" width="10.7109375" customWidth="1"/>
    <col min="7226" max="7226" width="12" customWidth="1"/>
    <col min="7427" max="7427" width="24.5703125" customWidth="1"/>
    <col min="7428" max="7428" width="16.5703125" customWidth="1"/>
    <col min="7429" max="7429" width="18.5703125" customWidth="1"/>
    <col min="7437" max="7437" width="18.7109375" customWidth="1"/>
    <col min="7445" max="7445" width="17.7109375" customWidth="1"/>
    <col min="7448" max="7448" width="14.5703125" customWidth="1"/>
    <col min="7449" max="7453" width="13.85546875" bestFit="1" customWidth="1"/>
    <col min="7463" max="7463" width="13.140625" customWidth="1"/>
    <col min="7464" max="7464" width="13.28515625" bestFit="1" customWidth="1"/>
    <col min="7468" max="7468" width="18.5703125" customWidth="1"/>
    <col min="7474" max="7474" width="10.7109375" customWidth="1"/>
    <col min="7482" max="7482" width="12" customWidth="1"/>
    <col min="7683" max="7683" width="24.5703125" customWidth="1"/>
    <col min="7684" max="7684" width="16.5703125" customWidth="1"/>
    <col min="7685" max="7685" width="18.5703125" customWidth="1"/>
    <col min="7693" max="7693" width="18.7109375" customWidth="1"/>
    <col min="7701" max="7701" width="17.7109375" customWidth="1"/>
    <col min="7704" max="7704" width="14.5703125" customWidth="1"/>
    <col min="7705" max="7709" width="13.85546875" bestFit="1" customWidth="1"/>
    <col min="7719" max="7719" width="13.140625" customWidth="1"/>
    <col min="7720" max="7720" width="13.28515625" bestFit="1" customWidth="1"/>
    <col min="7724" max="7724" width="18.5703125" customWidth="1"/>
    <col min="7730" max="7730" width="10.7109375" customWidth="1"/>
    <col min="7738" max="7738" width="12" customWidth="1"/>
    <col min="7939" max="7939" width="24.5703125" customWidth="1"/>
    <col min="7940" max="7940" width="16.5703125" customWidth="1"/>
    <col min="7941" max="7941" width="18.5703125" customWidth="1"/>
    <col min="7949" max="7949" width="18.7109375" customWidth="1"/>
    <col min="7957" max="7957" width="17.7109375" customWidth="1"/>
    <col min="7960" max="7960" width="14.5703125" customWidth="1"/>
    <col min="7961" max="7965" width="13.85546875" bestFit="1" customWidth="1"/>
    <col min="7975" max="7975" width="13.140625" customWidth="1"/>
    <col min="7976" max="7976" width="13.28515625" bestFit="1" customWidth="1"/>
    <col min="7980" max="7980" width="18.5703125" customWidth="1"/>
    <col min="7986" max="7986" width="10.7109375" customWidth="1"/>
    <col min="7994" max="7994" width="12" customWidth="1"/>
    <col min="8195" max="8195" width="24.5703125" customWidth="1"/>
    <col min="8196" max="8196" width="16.5703125" customWidth="1"/>
    <col min="8197" max="8197" width="18.5703125" customWidth="1"/>
    <col min="8205" max="8205" width="18.7109375" customWidth="1"/>
    <col min="8213" max="8213" width="17.7109375" customWidth="1"/>
    <col min="8216" max="8216" width="14.5703125" customWidth="1"/>
    <col min="8217" max="8221" width="13.85546875" bestFit="1" customWidth="1"/>
    <col min="8231" max="8231" width="13.140625" customWidth="1"/>
    <col min="8232" max="8232" width="13.28515625" bestFit="1" customWidth="1"/>
    <col min="8236" max="8236" width="18.5703125" customWidth="1"/>
    <col min="8242" max="8242" width="10.7109375" customWidth="1"/>
    <col min="8250" max="8250" width="12" customWidth="1"/>
    <col min="8451" max="8451" width="24.5703125" customWidth="1"/>
    <col min="8452" max="8452" width="16.5703125" customWidth="1"/>
    <col min="8453" max="8453" width="18.5703125" customWidth="1"/>
    <col min="8461" max="8461" width="18.7109375" customWidth="1"/>
    <col min="8469" max="8469" width="17.7109375" customWidth="1"/>
    <col min="8472" max="8472" width="14.5703125" customWidth="1"/>
    <col min="8473" max="8477" width="13.85546875" bestFit="1" customWidth="1"/>
    <col min="8487" max="8487" width="13.140625" customWidth="1"/>
    <col min="8488" max="8488" width="13.28515625" bestFit="1" customWidth="1"/>
    <col min="8492" max="8492" width="18.5703125" customWidth="1"/>
    <col min="8498" max="8498" width="10.7109375" customWidth="1"/>
    <col min="8506" max="8506" width="12" customWidth="1"/>
    <col min="8707" max="8707" width="24.5703125" customWidth="1"/>
    <col min="8708" max="8708" width="16.5703125" customWidth="1"/>
    <col min="8709" max="8709" width="18.5703125" customWidth="1"/>
    <col min="8717" max="8717" width="18.7109375" customWidth="1"/>
    <col min="8725" max="8725" width="17.7109375" customWidth="1"/>
    <col min="8728" max="8728" width="14.5703125" customWidth="1"/>
    <col min="8729" max="8733" width="13.85546875" bestFit="1" customWidth="1"/>
    <col min="8743" max="8743" width="13.140625" customWidth="1"/>
    <col min="8744" max="8744" width="13.28515625" bestFit="1" customWidth="1"/>
    <col min="8748" max="8748" width="18.5703125" customWidth="1"/>
    <col min="8754" max="8754" width="10.7109375" customWidth="1"/>
    <col min="8762" max="8762" width="12" customWidth="1"/>
    <col min="8963" max="8963" width="24.5703125" customWidth="1"/>
    <col min="8964" max="8964" width="16.5703125" customWidth="1"/>
    <col min="8965" max="8965" width="18.5703125" customWidth="1"/>
    <col min="8973" max="8973" width="18.7109375" customWidth="1"/>
    <col min="8981" max="8981" width="17.7109375" customWidth="1"/>
    <col min="8984" max="8984" width="14.5703125" customWidth="1"/>
    <col min="8985" max="8989" width="13.85546875" bestFit="1" customWidth="1"/>
    <col min="8999" max="8999" width="13.140625" customWidth="1"/>
    <col min="9000" max="9000" width="13.28515625" bestFit="1" customWidth="1"/>
    <col min="9004" max="9004" width="18.5703125" customWidth="1"/>
    <col min="9010" max="9010" width="10.7109375" customWidth="1"/>
    <col min="9018" max="9018" width="12" customWidth="1"/>
    <col min="9219" max="9219" width="24.5703125" customWidth="1"/>
    <col min="9220" max="9220" width="16.5703125" customWidth="1"/>
    <col min="9221" max="9221" width="18.5703125" customWidth="1"/>
    <col min="9229" max="9229" width="18.7109375" customWidth="1"/>
    <col min="9237" max="9237" width="17.7109375" customWidth="1"/>
    <col min="9240" max="9240" width="14.5703125" customWidth="1"/>
    <col min="9241" max="9245" width="13.85546875" bestFit="1" customWidth="1"/>
    <col min="9255" max="9255" width="13.140625" customWidth="1"/>
    <col min="9256" max="9256" width="13.28515625" bestFit="1" customWidth="1"/>
    <col min="9260" max="9260" width="18.5703125" customWidth="1"/>
    <col min="9266" max="9266" width="10.7109375" customWidth="1"/>
    <col min="9274" max="9274" width="12" customWidth="1"/>
    <col min="9475" max="9475" width="24.5703125" customWidth="1"/>
    <col min="9476" max="9476" width="16.5703125" customWidth="1"/>
    <col min="9477" max="9477" width="18.5703125" customWidth="1"/>
    <col min="9485" max="9485" width="18.7109375" customWidth="1"/>
    <col min="9493" max="9493" width="17.7109375" customWidth="1"/>
    <col min="9496" max="9496" width="14.5703125" customWidth="1"/>
    <col min="9497" max="9501" width="13.85546875" bestFit="1" customWidth="1"/>
    <col min="9511" max="9511" width="13.140625" customWidth="1"/>
    <col min="9512" max="9512" width="13.28515625" bestFit="1" customWidth="1"/>
    <col min="9516" max="9516" width="18.5703125" customWidth="1"/>
    <col min="9522" max="9522" width="10.7109375" customWidth="1"/>
    <col min="9530" max="9530" width="12" customWidth="1"/>
    <col min="9731" max="9731" width="24.5703125" customWidth="1"/>
    <col min="9732" max="9732" width="16.5703125" customWidth="1"/>
    <col min="9733" max="9733" width="18.5703125" customWidth="1"/>
    <col min="9741" max="9741" width="18.7109375" customWidth="1"/>
    <col min="9749" max="9749" width="17.7109375" customWidth="1"/>
    <col min="9752" max="9752" width="14.5703125" customWidth="1"/>
    <col min="9753" max="9757" width="13.85546875" bestFit="1" customWidth="1"/>
    <col min="9767" max="9767" width="13.140625" customWidth="1"/>
    <col min="9768" max="9768" width="13.28515625" bestFit="1" customWidth="1"/>
    <col min="9772" max="9772" width="18.5703125" customWidth="1"/>
    <col min="9778" max="9778" width="10.7109375" customWidth="1"/>
    <col min="9786" max="9786" width="12" customWidth="1"/>
    <col min="9987" max="9987" width="24.5703125" customWidth="1"/>
    <col min="9988" max="9988" width="16.5703125" customWidth="1"/>
    <col min="9989" max="9989" width="18.5703125" customWidth="1"/>
    <col min="9997" max="9997" width="18.7109375" customWidth="1"/>
    <col min="10005" max="10005" width="17.7109375" customWidth="1"/>
    <col min="10008" max="10008" width="14.5703125" customWidth="1"/>
    <col min="10009" max="10013" width="13.85546875" bestFit="1" customWidth="1"/>
    <col min="10023" max="10023" width="13.140625" customWidth="1"/>
    <col min="10024" max="10024" width="13.28515625" bestFit="1" customWidth="1"/>
    <col min="10028" max="10028" width="18.5703125" customWidth="1"/>
    <col min="10034" max="10034" width="10.7109375" customWidth="1"/>
    <col min="10042" max="10042" width="12" customWidth="1"/>
    <col min="10243" max="10243" width="24.5703125" customWidth="1"/>
    <col min="10244" max="10244" width="16.5703125" customWidth="1"/>
    <col min="10245" max="10245" width="18.5703125" customWidth="1"/>
    <col min="10253" max="10253" width="18.7109375" customWidth="1"/>
    <col min="10261" max="10261" width="17.7109375" customWidth="1"/>
    <col min="10264" max="10264" width="14.5703125" customWidth="1"/>
    <col min="10265" max="10269" width="13.85546875" bestFit="1" customWidth="1"/>
    <col min="10279" max="10279" width="13.140625" customWidth="1"/>
    <col min="10280" max="10280" width="13.28515625" bestFit="1" customWidth="1"/>
    <col min="10284" max="10284" width="18.5703125" customWidth="1"/>
    <col min="10290" max="10290" width="10.7109375" customWidth="1"/>
    <col min="10298" max="10298" width="12" customWidth="1"/>
    <col min="10499" max="10499" width="24.5703125" customWidth="1"/>
    <col min="10500" max="10500" width="16.5703125" customWidth="1"/>
    <col min="10501" max="10501" width="18.5703125" customWidth="1"/>
    <col min="10509" max="10509" width="18.7109375" customWidth="1"/>
    <col min="10517" max="10517" width="17.7109375" customWidth="1"/>
    <col min="10520" max="10520" width="14.5703125" customWidth="1"/>
    <col min="10521" max="10525" width="13.85546875" bestFit="1" customWidth="1"/>
    <col min="10535" max="10535" width="13.140625" customWidth="1"/>
    <col min="10536" max="10536" width="13.28515625" bestFit="1" customWidth="1"/>
    <col min="10540" max="10540" width="18.5703125" customWidth="1"/>
    <col min="10546" max="10546" width="10.7109375" customWidth="1"/>
    <col min="10554" max="10554" width="12" customWidth="1"/>
    <col min="10755" max="10755" width="24.5703125" customWidth="1"/>
    <col min="10756" max="10756" width="16.5703125" customWidth="1"/>
    <col min="10757" max="10757" width="18.5703125" customWidth="1"/>
    <col min="10765" max="10765" width="18.7109375" customWidth="1"/>
    <col min="10773" max="10773" width="17.7109375" customWidth="1"/>
    <col min="10776" max="10776" width="14.5703125" customWidth="1"/>
    <col min="10777" max="10781" width="13.85546875" bestFit="1" customWidth="1"/>
    <col min="10791" max="10791" width="13.140625" customWidth="1"/>
    <col min="10792" max="10792" width="13.28515625" bestFit="1" customWidth="1"/>
    <col min="10796" max="10796" width="18.5703125" customWidth="1"/>
    <col min="10802" max="10802" width="10.7109375" customWidth="1"/>
    <col min="10810" max="10810" width="12" customWidth="1"/>
    <col min="11011" max="11011" width="24.5703125" customWidth="1"/>
    <col min="11012" max="11012" width="16.5703125" customWidth="1"/>
    <col min="11013" max="11013" width="18.5703125" customWidth="1"/>
    <col min="11021" max="11021" width="18.7109375" customWidth="1"/>
    <col min="11029" max="11029" width="17.7109375" customWidth="1"/>
    <col min="11032" max="11032" width="14.5703125" customWidth="1"/>
    <col min="11033" max="11037" width="13.85546875" bestFit="1" customWidth="1"/>
    <col min="11047" max="11047" width="13.140625" customWidth="1"/>
    <col min="11048" max="11048" width="13.28515625" bestFit="1" customWidth="1"/>
    <col min="11052" max="11052" width="18.5703125" customWidth="1"/>
    <col min="11058" max="11058" width="10.7109375" customWidth="1"/>
    <col min="11066" max="11066" width="12" customWidth="1"/>
    <col min="11267" max="11267" width="24.5703125" customWidth="1"/>
    <col min="11268" max="11268" width="16.5703125" customWidth="1"/>
    <col min="11269" max="11269" width="18.5703125" customWidth="1"/>
    <col min="11277" max="11277" width="18.7109375" customWidth="1"/>
    <col min="11285" max="11285" width="17.7109375" customWidth="1"/>
    <col min="11288" max="11288" width="14.5703125" customWidth="1"/>
    <col min="11289" max="11293" width="13.85546875" bestFit="1" customWidth="1"/>
    <col min="11303" max="11303" width="13.140625" customWidth="1"/>
    <col min="11304" max="11304" width="13.28515625" bestFit="1" customWidth="1"/>
    <col min="11308" max="11308" width="18.5703125" customWidth="1"/>
    <col min="11314" max="11314" width="10.7109375" customWidth="1"/>
    <col min="11322" max="11322" width="12" customWidth="1"/>
    <col min="11523" max="11523" width="24.5703125" customWidth="1"/>
    <col min="11524" max="11524" width="16.5703125" customWidth="1"/>
    <col min="11525" max="11525" width="18.5703125" customWidth="1"/>
    <col min="11533" max="11533" width="18.7109375" customWidth="1"/>
    <col min="11541" max="11541" width="17.7109375" customWidth="1"/>
    <col min="11544" max="11544" width="14.5703125" customWidth="1"/>
    <col min="11545" max="11549" width="13.85546875" bestFit="1" customWidth="1"/>
    <col min="11559" max="11559" width="13.140625" customWidth="1"/>
    <col min="11560" max="11560" width="13.28515625" bestFit="1" customWidth="1"/>
    <col min="11564" max="11564" width="18.5703125" customWidth="1"/>
    <col min="11570" max="11570" width="10.7109375" customWidth="1"/>
    <col min="11578" max="11578" width="12" customWidth="1"/>
    <col min="11779" max="11779" width="24.5703125" customWidth="1"/>
    <col min="11780" max="11780" width="16.5703125" customWidth="1"/>
    <col min="11781" max="11781" width="18.5703125" customWidth="1"/>
    <col min="11789" max="11789" width="18.7109375" customWidth="1"/>
    <col min="11797" max="11797" width="17.7109375" customWidth="1"/>
    <col min="11800" max="11800" width="14.5703125" customWidth="1"/>
    <col min="11801" max="11805" width="13.85546875" bestFit="1" customWidth="1"/>
    <col min="11815" max="11815" width="13.140625" customWidth="1"/>
    <col min="11816" max="11816" width="13.28515625" bestFit="1" customWidth="1"/>
    <col min="11820" max="11820" width="18.5703125" customWidth="1"/>
    <col min="11826" max="11826" width="10.7109375" customWidth="1"/>
    <col min="11834" max="11834" width="12" customWidth="1"/>
    <col min="12035" max="12035" width="24.5703125" customWidth="1"/>
    <col min="12036" max="12036" width="16.5703125" customWidth="1"/>
    <col min="12037" max="12037" width="18.5703125" customWidth="1"/>
    <col min="12045" max="12045" width="18.7109375" customWidth="1"/>
    <col min="12053" max="12053" width="17.7109375" customWidth="1"/>
    <col min="12056" max="12056" width="14.5703125" customWidth="1"/>
    <col min="12057" max="12061" width="13.85546875" bestFit="1" customWidth="1"/>
    <col min="12071" max="12071" width="13.140625" customWidth="1"/>
    <col min="12072" max="12072" width="13.28515625" bestFit="1" customWidth="1"/>
    <col min="12076" max="12076" width="18.5703125" customWidth="1"/>
    <col min="12082" max="12082" width="10.7109375" customWidth="1"/>
    <col min="12090" max="12090" width="12" customWidth="1"/>
    <col min="12291" max="12291" width="24.5703125" customWidth="1"/>
    <col min="12292" max="12292" width="16.5703125" customWidth="1"/>
    <col min="12293" max="12293" width="18.5703125" customWidth="1"/>
    <col min="12301" max="12301" width="18.7109375" customWidth="1"/>
    <col min="12309" max="12309" width="17.7109375" customWidth="1"/>
    <col min="12312" max="12312" width="14.5703125" customWidth="1"/>
    <col min="12313" max="12317" width="13.85546875" bestFit="1" customWidth="1"/>
    <col min="12327" max="12327" width="13.140625" customWidth="1"/>
    <col min="12328" max="12328" width="13.28515625" bestFit="1" customWidth="1"/>
    <col min="12332" max="12332" width="18.5703125" customWidth="1"/>
    <col min="12338" max="12338" width="10.7109375" customWidth="1"/>
    <col min="12346" max="12346" width="12" customWidth="1"/>
    <col min="12547" max="12547" width="24.5703125" customWidth="1"/>
    <col min="12548" max="12548" width="16.5703125" customWidth="1"/>
    <col min="12549" max="12549" width="18.5703125" customWidth="1"/>
    <col min="12557" max="12557" width="18.7109375" customWidth="1"/>
    <col min="12565" max="12565" width="17.7109375" customWidth="1"/>
    <col min="12568" max="12568" width="14.5703125" customWidth="1"/>
    <col min="12569" max="12573" width="13.85546875" bestFit="1" customWidth="1"/>
    <col min="12583" max="12583" width="13.140625" customWidth="1"/>
    <col min="12584" max="12584" width="13.28515625" bestFit="1" customWidth="1"/>
    <col min="12588" max="12588" width="18.5703125" customWidth="1"/>
    <col min="12594" max="12594" width="10.7109375" customWidth="1"/>
    <col min="12602" max="12602" width="12" customWidth="1"/>
    <col min="12803" max="12803" width="24.5703125" customWidth="1"/>
    <col min="12804" max="12804" width="16.5703125" customWidth="1"/>
    <col min="12805" max="12805" width="18.5703125" customWidth="1"/>
    <col min="12813" max="12813" width="18.7109375" customWidth="1"/>
    <col min="12821" max="12821" width="17.7109375" customWidth="1"/>
    <col min="12824" max="12824" width="14.5703125" customWidth="1"/>
    <col min="12825" max="12829" width="13.85546875" bestFit="1" customWidth="1"/>
    <col min="12839" max="12839" width="13.140625" customWidth="1"/>
    <col min="12840" max="12840" width="13.28515625" bestFit="1" customWidth="1"/>
    <col min="12844" max="12844" width="18.5703125" customWidth="1"/>
    <col min="12850" max="12850" width="10.7109375" customWidth="1"/>
    <col min="12858" max="12858" width="12" customWidth="1"/>
    <col min="13059" max="13059" width="24.5703125" customWidth="1"/>
    <col min="13060" max="13060" width="16.5703125" customWidth="1"/>
    <col min="13061" max="13061" width="18.5703125" customWidth="1"/>
    <col min="13069" max="13069" width="18.7109375" customWidth="1"/>
    <col min="13077" max="13077" width="17.7109375" customWidth="1"/>
    <col min="13080" max="13080" width="14.5703125" customWidth="1"/>
    <col min="13081" max="13085" width="13.85546875" bestFit="1" customWidth="1"/>
    <col min="13095" max="13095" width="13.140625" customWidth="1"/>
    <col min="13096" max="13096" width="13.28515625" bestFit="1" customWidth="1"/>
    <col min="13100" max="13100" width="18.5703125" customWidth="1"/>
    <col min="13106" max="13106" width="10.7109375" customWidth="1"/>
    <col min="13114" max="13114" width="12" customWidth="1"/>
    <col min="13315" max="13315" width="24.5703125" customWidth="1"/>
    <col min="13316" max="13316" width="16.5703125" customWidth="1"/>
    <col min="13317" max="13317" width="18.5703125" customWidth="1"/>
    <col min="13325" max="13325" width="18.7109375" customWidth="1"/>
    <col min="13333" max="13333" width="17.7109375" customWidth="1"/>
    <col min="13336" max="13336" width="14.5703125" customWidth="1"/>
    <col min="13337" max="13341" width="13.85546875" bestFit="1" customWidth="1"/>
    <col min="13351" max="13351" width="13.140625" customWidth="1"/>
    <col min="13352" max="13352" width="13.28515625" bestFit="1" customWidth="1"/>
    <col min="13356" max="13356" width="18.5703125" customWidth="1"/>
    <col min="13362" max="13362" width="10.7109375" customWidth="1"/>
    <col min="13370" max="13370" width="12" customWidth="1"/>
    <col min="13571" max="13571" width="24.5703125" customWidth="1"/>
    <col min="13572" max="13572" width="16.5703125" customWidth="1"/>
    <col min="13573" max="13573" width="18.5703125" customWidth="1"/>
    <col min="13581" max="13581" width="18.7109375" customWidth="1"/>
    <col min="13589" max="13589" width="17.7109375" customWidth="1"/>
    <col min="13592" max="13592" width="14.5703125" customWidth="1"/>
    <col min="13593" max="13597" width="13.85546875" bestFit="1" customWidth="1"/>
    <col min="13607" max="13607" width="13.140625" customWidth="1"/>
    <col min="13608" max="13608" width="13.28515625" bestFit="1" customWidth="1"/>
    <col min="13612" max="13612" width="18.5703125" customWidth="1"/>
    <col min="13618" max="13618" width="10.7109375" customWidth="1"/>
    <col min="13626" max="13626" width="12" customWidth="1"/>
    <col min="13827" max="13827" width="24.5703125" customWidth="1"/>
    <col min="13828" max="13828" width="16.5703125" customWidth="1"/>
    <col min="13829" max="13829" width="18.5703125" customWidth="1"/>
    <col min="13837" max="13837" width="18.7109375" customWidth="1"/>
    <col min="13845" max="13845" width="17.7109375" customWidth="1"/>
    <col min="13848" max="13848" width="14.5703125" customWidth="1"/>
    <col min="13849" max="13853" width="13.85546875" bestFit="1" customWidth="1"/>
    <col min="13863" max="13863" width="13.140625" customWidth="1"/>
    <col min="13864" max="13864" width="13.28515625" bestFit="1" customWidth="1"/>
    <col min="13868" max="13868" width="18.5703125" customWidth="1"/>
    <col min="13874" max="13874" width="10.7109375" customWidth="1"/>
    <col min="13882" max="13882" width="12" customWidth="1"/>
    <col min="14083" max="14083" width="24.5703125" customWidth="1"/>
    <col min="14084" max="14084" width="16.5703125" customWidth="1"/>
    <col min="14085" max="14085" width="18.5703125" customWidth="1"/>
    <col min="14093" max="14093" width="18.7109375" customWidth="1"/>
    <col min="14101" max="14101" width="17.7109375" customWidth="1"/>
    <col min="14104" max="14104" width="14.5703125" customWidth="1"/>
    <col min="14105" max="14109" width="13.85546875" bestFit="1" customWidth="1"/>
    <col min="14119" max="14119" width="13.140625" customWidth="1"/>
    <col min="14120" max="14120" width="13.28515625" bestFit="1" customWidth="1"/>
    <col min="14124" max="14124" width="18.5703125" customWidth="1"/>
    <col min="14130" max="14130" width="10.7109375" customWidth="1"/>
    <col min="14138" max="14138" width="12" customWidth="1"/>
    <col min="14339" max="14339" width="24.5703125" customWidth="1"/>
    <col min="14340" max="14340" width="16.5703125" customWidth="1"/>
    <col min="14341" max="14341" width="18.5703125" customWidth="1"/>
    <col min="14349" max="14349" width="18.7109375" customWidth="1"/>
    <col min="14357" max="14357" width="17.7109375" customWidth="1"/>
    <col min="14360" max="14360" width="14.5703125" customWidth="1"/>
    <col min="14361" max="14365" width="13.85546875" bestFit="1" customWidth="1"/>
    <col min="14375" max="14375" width="13.140625" customWidth="1"/>
    <col min="14376" max="14376" width="13.28515625" bestFit="1" customWidth="1"/>
    <col min="14380" max="14380" width="18.5703125" customWidth="1"/>
    <col min="14386" max="14386" width="10.7109375" customWidth="1"/>
    <col min="14394" max="14394" width="12" customWidth="1"/>
    <col min="14595" max="14595" width="24.5703125" customWidth="1"/>
    <col min="14596" max="14596" width="16.5703125" customWidth="1"/>
    <col min="14597" max="14597" width="18.5703125" customWidth="1"/>
    <col min="14605" max="14605" width="18.7109375" customWidth="1"/>
    <col min="14613" max="14613" width="17.7109375" customWidth="1"/>
    <col min="14616" max="14616" width="14.5703125" customWidth="1"/>
    <col min="14617" max="14621" width="13.85546875" bestFit="1" customWidth="1"/>
    <col min="14631" max="14631" width="13.140625" customWidth="1"/>
    <col min="14632" max="14632" width="13.28515625" bestFit="1" customWidth="1"/>
    <col min="14636" max="14636" width="18.5703125" customWidth="1"/>
    <col min="14642" max="14642" width="10.7109375" customWidth="1"/>
    <col min="14650" max="14650" width="12" customWidth="1"/>
    <col min="14851" max="14851" width="24.5703125" customWidth="1"/>
    <col min="14852" max="14852" width="16.5703125" customWidth="1"/>
    <col min="14853" max="14853" width="18.5703125" customWidth="1"/>
    <col min="14861" max="14861" width="18.7109375" customWidth="1"/>
    <col min="14869" max="14869" width="17.7109375" customWidth="1"/>
    <col min="14872" max="14872" width="14.5703125" customWidth="1"/>
    <col min="14873" max="14877" width="13.85546875" bestFit="1" customWidth="1"/>
    <col min="14887" max="14887" width="13.140625" customWidth="1"/>
    <col min="14888" max="14888" width="13.28515625" bestFit="1" customWidth="1"/>
    <col min="14892" max="14892" width="18.5703125" customWidth="1"/>
    <col min="14898" max="14898" width="10.7109375" customWidth="1"/>
    <col min="14906" max="14906" width="12" customWidth="1"/>
    <col min="15107" max="15107" width="24.5703125" customWidth="1"/>
    <col min="15108" max="15108" width="16.5703125" customWidth="1"/>
    <col min="15109" max="15109" width="18.5703125" customWidth="1"/>
    <col min="15117" max="15117" width="18.7109375" customWidth="1"/>
    <col min="15125" max="15125" width="17.7109375" customWidth="1"/>
    <col min="15128" max="15128" width="14.5703125" customWidth="1"/>
    <col min="15129" max="15133" width="13.85546875" bestFit="1" customWidth="1"/>
    <col min="15143" max="15143" width="13.140625" customWidth="1"/>
    <col min="15144" max="15144" width="13.28515625" bestFit="1" customWidth="1"/>
    <col min="15148" max="15148" width="18.5703125" customWidth="1"/>
    <col min="15154" max="15154" width="10.7109375" customWidth="1"/>
    <col min="15162" max="15162" width="12" customWidth="1"/>
    <col min="15363" max="15363" width="24.5703125" customWidth="1"/>
    <col min="15364" max="15364" width="16.5703125" customWidth="1"/>
    <col min="15365" max="15365" width="18.5703125" customWidth="1"/>
    <col min="15373" max="15373" width="18.7109375" customWidth="1"/>
    <col min="15381" max="15381" width="17.7109375" customWidth="1"/>
    <col min="15384" max="15384" width="14.5703125" customWidth="1"/>
    <col min="15385" max="15389" width="13.85546875" bestFit="1" customWidth="1"/>
    <col min="15399" max="15399" width="13.140625" customWidth="1"/>
    <col min="15400" max="15400" width="13.28515625" bestFit="1" customWidth="1"/>
    <col min="15404" max="15404" width="18.5703125" customWidth="1"/>
    <col min="15410" max="15410" width="10.7109375" customWidth="1"/>
    <col min="15418" max="15418" width="12" customWidth="1"/>
    <col min="15619" max="15619" width="24.5703125" customWidth="1"/>
    <col min="15620" max="15620" width="16.5703125" customWidth="1"/>
    <col min="15621" max="15621" width="18.5703125" customWidth="1"/>
    <col min="15629" max="15629" width="18.7109375" customWidth="1"/>
    <col min="15637" max="15637" width="17.7109375" customWidth="1"/>
    <col min="15640" max="15640" width="14.5703125" customWidth="1"/>
    <col min="15641" max="15645" width="13.85546875" bestFit="1" customWidth="1"/>
    <col min="15655" max="15655" width="13.140625" customWidth="1"/>
    <col min="15656" max="15656" width="13.28515625" bestFit="1" customWidth="1"/>
    <col min="15660" max="15660" width="18.5703125" customWidth="1"/>
    <col min="15666" max="15666" width="10.7109375" customWidth="1"/>
    <col min="15674" max="15674" width="12" customWidth="1"/>
    <col min="15875" max="15875" width="24.5703125" customWidth="1"/>
    <col min="15876" max="15876" width="16.5703125" customWidth="1"/>
    <col min="15877" max="15877" width="18.5703125" customWidth="1"/>
    <col min="15885" max="15885" width="18.7109375" customWidth="1"/>
    <col min="15893" max="15893" width="17.7109375" customWidth="1"/>
    <col min="15896" max="15896" width="14.5703125" customWidth="1"/>
    <col min="15897" max="15901" width="13.85546875" bestFit="1" customWidth="1"/>
    <col min="15911" max="15911" width="13.140625" customWidth="1"/>
    <col min="15912" max="15912" width="13.28515625" bestFit="1" customWidth="1"/>
    <col min="15916" max="15916" width="18.5703125" customWidth="1"/>
    <col min="15922" max="15922" width="10.7109375" customWidth="1"/>
    <col min="15930" max="15930" width="12" customWidth="1"/>
    <col min="16131" max="16131" width="24.5703125" customWidth="1"/>
    <col min="16132" max="16132" width="16.5703125" customWidth="1"/>
    <col min="16133" max="16133" width="18.5703125" customWidth="1"/>
    <col min="16141" max="16141" width="18.7109375" customWidth="1"/>
    <col min="16149" max="16149" width="17.7109375" customWidth="1"/>
    <col min="16152" max="16152" width="14.5703125" customWidth="1"/>
    <col min="16153" max="16157" width="13.85546875" bestFit="1" customWidth="1"/>
    <col min="16167" max="16167" width="13.140625" customWidth="1"/>
    <col min="16168" max="16168" width="13.28515625" bestFit="1" customWidth="1"/>
    <col min="16172" max="16172" width="18.5703125" customWidth="1"/>
    <col min="16178" max="16178" width="10.7109375" customWidth="1"/>
    <col min="16186" max="16186" width="12" customWidth="1"/>
  </cols>
  <sheetData>
    <row r="1" spans="3:68">
      <c r="C1" t="s">
        <v>60</v>
      </c>
    </row>
    <row r="11" spans="3:68">
      <c r="C11" t="s">
        <v>0</v>
      </c>
    </row>
    <row r="12" spans="3:68">
      <c r="F12" s="1" t="s">
        <v>1</v>
      </c>
      <c r="G12" t="s">
        <v>53</v>
      </c>
      <c r="N12" s="1" t="s">
        <v>2</v>
      </c>
      <c r="X12" t="s">
        <v>3</v>
      </c>
      <c r="Y12" s="1" t="s">
        <v>4</v>
      </c>
      <c r="AL12" s="1" t="s">
        <v>5</v>
      </c>
    </row>
    <row r="13" spans="3:68">
      <c r="F13" t="s">
        <v>6</v>
      </c>
      <c r="N13" t="s">
        <v>7</v>
      </c>
      <c r="X13" s="2" t="s">
        <v>8</v>
      </c>
      <c r="AS13" t="s">
        <v>79</v>
      </c>
      <c r="AW13" t="s">
        <v>80</v>
      </c>
      <c r="BA13" t="s">
        <v>81</v>
      </c>
      <c r="BD13" t="s">
        <v>82</v>
      </c>
      <c r="BK13" t="s">
        <v>60</v>
      </c>
    </row>
    <row r="14" spans="3:68" ht="43.5">
      <c r="C14" t="s">
        <v>9</v>
      </c>
      <c r="F14" s="2" t="s">
        <v>10</v>
      </c>
      <c r="G14" s="2" t="s">
        <v>11</v>
      </c>
      <c r="H14" s="2" t="s">
        <v>12</v>
      </c>
      <c r="I14" s="2" t="s">
        <v>13</v>
      </c>
      <c r="J14" s="2" t="s">
        <v>14</v>
      </c>
      <c r="K14" s="2" t="s">
        <v>15</v>
      </c>
      <c r="L14" s="2" t="s">
        <v>16</v>
      </c>
      <c r="M14" s="3" t="s">
        <v>17</v>
      </c>
      <c r="N14" s="2" t="s">
        <v>10</v>
      </c>
      <c r="O14" s="2" t="s">
        <v>11</v>
      </c>
      <c r="P14" s="2" t="s">
        <v>12</v>
      </c>
      <c r="Q14" s="2" t="s">
        <v>13</v>
      </c>
      <c r="R14" s="2" t="s">
        <v>14</v>
      </c>
      <c r="S14" s="2" t="s">
        <v>15</v>
      </c>
      <c r="T14" s="2" t="s">
        <v>18</v>
      </c>
      <c r="U14" s="3" t="s">
        <v>19</v>
      </c>
      <c r="V14" s="2" t="s">
        <v>8</v>
      </c>
      <c r="X14" s="2" t="s">
        <v>10</v>
      </c>
      <c r="Y14" s="2" t="s">
        <v>11</v>
      </c>
      <c r="Z14" s="2" t="s">
        <v>12</v>
      </c>
      <c r="AA14" s="2" t="s">
        <v>13</v>
      </c>
      <c r="AB14" s="2" t="s">
        <v>14</v>
      </c>
      <c r="AC14" s="2" t="s">
        <v>15</v>
      </c>
      <c r="AD14" s="2" t="s">
        <v>18</v>
      </c>
      <c r="AF14" s="2" t="s">
        <v>69</v>
      </c>
      <c r="AL14" t="s">
        <v>20</v>
      </c>
      <c r="AM14" t="s">
        <v>21</v>
      </c>
      <c r="AN14" t="s">
        <v>22</v>
      </c>
      <c r="AT14">
        <f>AM37</f>
        <v>6132</v>
      </c>
      <c r="BK14" t="s">
        <v>22</v>
      </c>
    </row>
    <row r="15" spans="3:68">
      <c r="AS15" t="s">
        <v>23</v>
      </c>
      <c r="AT15" t="s">
        <v>24</v>
      </c>
      <c r="AU15" t="s">
        <v>22</v>
      </c>
      <c r="AW15" t="s">
        <v>25</v>
      </c>
      <c r="AX15" t="s">
        <v>24</v>
      </c>
      <c r="AY15" t="s">
        <v>22</v>
      </c>
      <c r="BA15" t="s">
        <v>26</v>
      </c>
      <c r="BB15" t="s">
        <v>27</v>
      </c>
      <c r="BC15" t="s">
        <v>22</v>
      </c>
      <c r="BD15" t="s">
        <v>28</v>
      </c>
      <c r="BE15" t="s">
        <v>29</v>
      </c>
      <c r="BF15" t="s">
        <v>22</v>
      </c>
      <c r="BL15">
        <v>2015</v>
      </c>
      <c r="BM15">
        <v>2020</v>
      </c>
      <c r="BN15">
        <v>2030</v>
      </c>
      <c r="BO15">
        <v>2040</v>
      </c>
    </row>
    <row r="16" spans="3:68">
      <c r="C16" t="s">
        <v>30</v>
      </c>
      <c r="D16" t="s">
        <v>31</v>
      </c>
      <c r="F16">
        <v>2.7800000000000002</v>
      </c>
      <c r="G16">
        <v>1.4279999999999999</v>
      </c>
      <c r="H16">
        <v>3.75</v>
      </c>
      <c r="I16">
        <v>9</v>
      </c>
      <c r="J16">
        <v>1.6</v>
      </c>
      <c r="K16">
        <v>1</v>
      </c>
      <c r="L16">
        <f t="shared" ref="L16:L27" si="0">SUM(F16:K16)</f>
        <v>19.558</v>
      </c>
      <c r="M16">
        <v>13.757</v>
      </c>
      <c r="N16">
        <v>3</v>
      </c>
      <c r="O16">
        <v>2</v>
      </c>
      <c r="P16">
        <v>4</v>
      </c>
      <c r="Q16">
        <v>8</v>
      </c>
      <c r="R16">
        <v>2</v>
      </c>
      <c r="S16">
        <v>1</v>
      </c>
      <c r="T16">
        <f t="shared" ref="T16:T27" si="1">SUM(N16:S16)</f>
        <v>20</v>
      </c>
      <c r="U16">
        <v>15</v>
      </c>
      <c r="V16">
        <f>M16/U16</f>
        <v>0.91713333333333336</v>
      </c>
      <c r="X16" s="4">
        <f t="shared" ref="X16:AC16" si="2">F16/N16</f>
        <v>0.92666666666666675</v>
      </c>
      <c r="Y16" s="4">
        <f t="shared" si="2"/>
        <v>0.71399999999999997</v>
      </c>
      <c r="Z16" s="4">
        <f t="shared" si="2"/>
        <v>0.9375</v>
      </c>
      <c r="AA16" s="4">
        <f t="shared" si="2"/>
        <v>1.125</v>
      </c>
      <c r="AB16" s="4">
        <f t="shared" si="2"/>
        <v>0.8</v>
      </c>
      <c r="AC16" s="4">
        <f t="shared" si="2"/>
        <v>1</v>
      </c>
      <c r="AE16" s="4">
        <f>AVERAGE(X16:AC16)</f>
        <v>0.91719444444444453</v>
      </c>
      <c r="AF16" s="30" t="s">
        <v>70</v>
      </c>
      <c r="AL16">
        <f>L16</f>
        <v>19.558</v>
      </c>
      <c r="AM16">
        <f>AL16*$AM$37</f>
        <v>119929.656</v>
      </c>
      <c r="AN16">
        <f>AM16*$AN$37</f>
        <v>0.43174676159999997</v>
      </c>
      <c r="AO16">
        <f>AN16</f>
        <v>0.43174676159999997</v>
      </c>
      <c r="AR16" t="s">
        <v>10</v>
      </c>
      <c r="AS16">
        <f>F33</f>
        <v>1470.0912600000001</v>
      </c>
      <c r="AT16">
        <f t="shared" ref="AT16:AT21" si="3">AS16*$AT$14</f>
        <v>9014599.6063200012</v>
      </c>
      <c r="AU16">
        <f t="shared" ref="AU16:AU21" si="4">AT16*$AN$37</f>
        <v>32.452558582752005</v>
      </c>
      <c r="AW16">
        <f>AF56</f>
        <v>1441.9526911221906</v>
      </c>
      <c r="AX16">
        <f t="shared" ref="AX16:AX21" si="5">AW16*$AT$14</f>
        <v>8842053.9019612726</v>
      </c>
      <c r="AY16">
        <f t="shared" ref="AY16:AY21" si="6">AX16*$AN$37</f>
        <v>31.831394047060581</v>
      </c>
      <c r="BA16">
        <f>AF78</f>
        <v>1301.2224779533187</v>
      </c>
      <c r="BB16" s="11">
        <f t="shared" ref="BB16:BB21" si="7">BA16*$AT$14</f>
        <v>7979096.2348097507</v>
      </c>
      <c r="BC16">
        <f t="shared" ref="BC16:BC21" si="8">BB16*$AN$37</f>
        <v>28.724746445315102</v>
      </c>
      <c r="BD16">
        <f>AF100</f>
        <v>1202.5434280611466</v>
      </c>
      <c r="BE16">
        <f t="shared" ref="BE16:BE21" si="9">BD16*$AT$14</f>
        <v>7373996.3008709513</v>
      </c>
      <c r="BF16" s="12">
        <f t="shared" ref="BF16:BF21" si="10">BE16*$AN$37</f>
        <v>26.546386683135424</v>
      </c>
      <c r="BK16" t="s">
        <v>10</v>
      </c>
      <c r="BL16">
        <f t="shared" ref="BL16:BL21" si="11">AU16</f>
        <v>32.452558582752005</v>
      </c>
      <c r="BM16">
        <f t="shared" ref="BM16:BM21" si="12">AY16</f>
        <v>31.831394047060581</v>
      </c>
      <c r="BN16">
        <f t="shared" ref="BN16:BN21" si="13">BC16</f>
        <v>28.724746445315102</v>
      </c>
      <c r="BO16" s="12">
        <f t="shared" ref="BO16:BO21" si="14">BF16</f>
        <v>26.546386683135424</v>
      </c>
      <c r="BP16" s="12">
        <f t="shared" ref="BP16:BP21" si="15">BO16-BL16</f>
        <v>-5.9061718996165808</v>
      </c>
    </row>
    <row r="17" spans="3:69">
      <c r="C17" t="s">
        <v>32</v>
      </c>
      <c r="E17" t="s">
        <v>33</v>
      </c>
      <c r="F17">
        <v>0</v>
      </c>
      <c r="G17">
        <v>30.030000000000097</v>
      </c>
      <c r="H17">
        <v>9.9149999999999849</v>
      </c>
      <c r="I17">
        <v>4.25</v>
      </c>
      <c r="J17">
        <v>0</v>
      </c>
      <c r="K17">
        <v>0.6</v>
      </c>
      <c r="L17">
        <f t="shared" si="0"/>
        <v>44.79500000000008</v>
      </c>
      <c r="M17">
        <v>50.184000000000083</v>
      </c>
      <c r="N17">
        <v>0</v>
      </c>
      <c r="O17">
        <v>188</v>
      </c>
      <c r="P17">
        <v>125</v>
      </c>
      <c r="Q17">
        <v>23</v>
      </c>
      <c r="R17">
        <v>0</v>
      </c>
      <c r="S17">
        <v>6</v>
      </c>
      <c r="T17">
        <f t="shared" si="1"/>
        <v>342</v>
      </c>
      <c r="U17">
        <v>287</v>
      </c>
      <c r="V17">
        <f t="shared" ref="V17:V32" si="16">M17/U17</f>
        <v>0.17485714285714316</v>
      </c>
      <c r="X17" s="4">
        <v>0</v>
      </c>
      <c r="Y17" s="4">
        <f t="shared" ref="Y17:AA19" si="17">G17/O17</f>
        <v>0.15973404255319201</v>
      </c>
      <c r="Z17" s="4">
        <f t="shared" si="17"/>
        <v>7.9319999999999877E-2</v>
      </c>
      <c r="AA17" s="4">
        <f t="shared" si="17"/>
        <v>0.18478260869565216</v>
      </c>
      <c r="AB17" s="4">
        <v>0</v>
      </c>
      <c r="AC17" s="4">
        <f>K17/S17</f>
        <v>9.9999999999999992E-2</v>
      </c>
      <c r="AE17" s="4">
        <f t="shared" ref="AE17:AE32" si="18">AVERAGE(X17:AC17)</f>
        <v>8.7306108541474012E-2</v>
      </c>
      <c r="AF17" s="30">
        <v>0.5</v>
      </c>
      <c r="AL17">
        <f t="shared" ref="AL17:AL32" si="19">L17</f>
        <v>44.79500000000008</v>
      </c>
      <c r="AM17">
        <f t="shared" ref="AM17:AM32" si="20">AL17*$AM$37</f>
        <v>274682.94000000047</v>
      </c>
      <c r="AN17">
        <f t="shared" ref="AN17:AN32" si="21">AM17*$AN$37</f>
        <v>0.98885858400000159</v>
      </c>
      <c r="AO17">
        <f>AO16+AN17</f>
        <v>1.4206053456000016</v>
      </c>
      <c r="AR17" t="s">
        <v>11</v>
      </c>
      <c r="AS17">
        <f>G33</f>
        <v>2532.7685000000006</v>
      </c>
      <c r="AT17">
        <f t="shared" si="3"/>
        <v>15530936.442000004</v>
      </c>
      <c r="AU17">
        <f t="shared" si="4"/>
        <v>55.911371191200011</v>
      </c>
      <c r="AW17">
        <f>AG56</f>
        <v>2583.4238700000001</v>
      </c>
      <c r="AX17">
        <f t="shared" si="5"/>
        <v>15841555.170840001</v>
      </c>
      <c r="AY17">
        <f t="shared" si="6"/>
        <v>57.029598615024</v>
      </c>
      <c r="BA17">
        <f>AG78</f>
        <v>2583.0980125531919</v>
      </c>
      <c r="BB17" s="11">
        <f t="shared" si="7"/>
        <v>15839557.012976173</v>
      </c>
      <c r="BC17">
        <f t="shared" si="8"/>
        <v>57.022405246714222</v>
      </c>
      <c r="BD17">
        <f>AG100</f>
        <v>2573.575760481523</v>
      </c>
      <c r="BE17">
        <f t="shared" si="9"/>
        <v>15781166.5632727</v>
      </c>
      <c r="BF17" s="12">
        <f t="shared" si="10"/>
        <v>56.812199627781716</v>
      </c>
      <c r="BK17" t="s">
        <v>11</v>
      </c>
      <c r="BL17">
        <f t="shared" si="11"/>
        <v>55.911371191200011</v>
      </c>
      <c r="BM17">
        <f t="shared" si="12"/>
        <v>57.029598615024</v>
      </c>
      <c r="BN17">
        <f t="shared" si="13"/>
        <v>57.022405246714222</v>
      </c>
      <c r="BO17" s="12">
        <f t="shared" si="14"/>
        <v>56.812199627781716</v>
      </c>
      <c r="BP17" s="12">
        <f t="shared" si="15"/>
        <v>0.90082843658170475</v>
      </c>
    </row>
    <row r="18" spans="3:69">
      <c r="C18" t="s">
        <v>34</v>
      </c>
      <c r="F18">
        <v>4.45</v>
      </c>
      <c r="G18">
        <v>12.799499999999995</v>
      </c>
      <c r="H18">
        <v>0.1</v>
      </c>
      <c r="I18">
        <v>9.8849999999999962</v>
      </c>
      <c r="J18">
        <v>0</v>
      </c>
      <c r="K18">
        <v>1.885</v>
      </c>
      <c r="L18">
        <f t="shared" si="0"/>
        <v>29.119499999999992</v>
      </c>
      <c r="M18">
        <v>63.78700000000002</v>
      </c>
      <c r="N18" s="14">
        <v>13</v>
      </c>
      <c r="O18" s="14">
        <v>60</v>
      </c>
      <c r="P18" s="14">
        <v>1</v>
      </c>
      <c r="Q18" s="14">
        <v>30</v>
      </c>
      <c r="R18" s="14">
        <v>0</v>
      </c>
      <c r="S18" s="5">
        <v>9</v>
      </c>
      <c r="T18">
        <f t="shared" si="1"/>
        <v>113</v>
      </c>
      <c r="U18">
        <v>101</v>
      </c>
      <c r="V18">
        <f t="shared" si="16"/>
        <v>0.63155445544554478</v>
      </c>
      <c r="X18" s="4">
        <f t="shared" ref="X18:X27" si="22">F18/N18</f>
        <v>0.34230769230769231</v>
      </c>
      <c r="Y18" s="4">
        <f t="shared" si="17"/>
        <v>0.2133249999999999</v>
      </c>
      <c r="Z18" s="4">
        <f t="shared" si="17"/>
        <v>0.1</v>
      </c>
      <c r="AA18" s="4">
        <f t="shared" si="17"/>
        <v>0.32949999999999985</v>
      </c>
      <c r="AB18" s="4">
        <v>0</v>
      </c>
      <c r="AC18" s="4">
        <f>K18/S18</f>
        <v>0.20944444444444443</v>
      </c>
      <c r="AE18" s="4">
        <f t="shared" si="18"/>
        <v>0.19909618945868943</v>
      </c>
      <c r="AF18" s="30">
        <v>0.5</v>
      </c>
      <c r="AL18">
        <f t="shared" si="19"/>
        <v>29.119499999999992</v>
      </c>
      <c r="AM18">
        <f t="shared" si="20"/>
        <v>178560.77399999995</v>
      </c>
      <c r="AN18">
        <f t="shared" si="21"/>
        <v>0.64281878639999979</v>
      </c>
      <c r="AO18">
        <f t="shared" ref="AO18:AO32" si="23">AO17+AN18</f>
        <v>2.0634241320000015</v>
      </c>
      <c r="AR18" t="s">
        <v>12</v>
      </c>
      <c r="AS18">
        <f>H33</f>
        <v>59.414999999999999</v>
      </c>
      <c r="AT18">
        <f t="shared" si="3"/>
        <v>364332.77999999997</v>
      </c>
      <c r="AU18">
        <f t="shared" si="4"/>
        <v>1.3115980079999998</v>
      </c>
      <c r="AW18">
        <f>AH56</f>
        <v>59.414999999999999</v>
      </c>
      <c r="AX18">
        <f t="shared" si="5"/>
        <v>364332.77999999997</v>
      </c>
      <c r="AY18">
        <f t="shared" si="6"/>
        <v>1.3115980079999998</v>
      </c>
      <c r="BA18">
        <f>AH78</f>
        <v>59.414999999999999</v>
      </c>
      <c r="BB18" s="11">
        <f t="shared" si="7"/>
        <v>364332.77999999997</v>
      </c>
      <c r="BC18">
        <f t="shared" si="8"/>
        <v>1.3115980079999998</v>
      </c>
      <c r="BD18">
        <f>AH100</f>
        <v>56.731199999999994</v>
      </c>
      <c r="BE18">
        <f t="shared" si="9"/>
        <v>347875.71839999995</v>
      </c>
      <c r="BF18" s="12">
        <f t="shared" si="10"/>
        <v>1.2523525862399998</v>
      </c>
      <c r="BK18" t="s">
        <v>12</v>
      </c>
      <c r="BL18">
        <f t="shared" si="11"/>
        <v>1.3115980079999998</v>
      </c>
      <c r="BM18">
        <f t="shared" si="12"/>
        <v>1.3115980079999998</v>
      </c>
      <c r="BN18">
        <f t="shared" si="13"/>
        <v>1.3115980079999998</v>
      </c>
      <c r="BO18" s="12">
        <f t="shared" si="14"/>
        <v>1.2523525862399998</v>
      </c>
      <c r="BP18" s="12">
        <f t="shared" si="15"/>
        <v>-5.9245421760000028E-2</v>
      </c>
    </row>
    <row r="19" spans="3:69">
      <c r="C19" t="s">
        <v>35</v>
      </c>
      <c r="F19">
        <v>547.00000000000011</v>
      </c>
      <c r="G19">
        <v>1343.5100000000002</v>
      </c>
      <c r="H19">
        <v>1.3</v>
      </c>
      <c r="I19">
        <v>28.68</v>
      </c>
      <c r="J19">
        <v>5</v>
      </c>
      <c r="K19">
        <v>0</v>
      </c>
      <c r="L19">
        <f t="shared" si="0"/>
        <v>1925.4900000000002</v>
      </c>
      <c r="M19">
        <v>1900.1942550000008</v>
      </c>
      <c r="N19">
        <v>27</v>
      </c>
      <c r="O19">
        <v>103</v>
      </c>
      <c r="P19">
        <v>5</v>
      </c>
      <c r="Q19">
        <v>9</v>
      </c>
      <c r="R19">
        <v>1</v>
      </c>
      <c r="S19">
        <v>0</v>
      </c>
      <c r="T19">
        <f t="shared" si="1"/>
        <v>145</v>
      </c>
      <c r="U19">
        <v>135</v>
      </c>
      <c r="V19">
        <f t="shared" si="16"/>
        <v>14.075513000000006</v>
      </c>
      <c r="X19" s="4">
        <f t="shared" si="22"/>
        <v>20.259259259259263</v>
      </c>
      <c r="Y19" s="4">
        <f t="shared" si="17"/>
        <v>13.043786407766992</v>
      </c>
      <c r="Z19" s="4">
        <f t="shared" si="17"/>
        <v>0.26</v>
      </c>
      <c r="AA19" s="4">
        <f t="shared" si="17"/>
        <v>3.1866666666666665</v>
      </c>
      <c r="AB19" s="4">
        <f>J19/R19</f>
        <v>5</v>
      </c>
      <c r="AC19" s="16">
        <v>10</v>
      </c>
      <c r="AE19" s="4">
        <f t="shared" si="18"/>
        <v>8.6249520556154859</v>
      </c>
      <c r="AF19" s="31" t="s">
        <v>72</v>
      </c>
      <c r="AL19">
        <f t="shared" si="19"/>
        <v>1925.4900000000002</v>
      </c>
      <c r="AM19">
        <f t="shared" si="20"/>
        <v>11807104.680000002</v>
      </c>
      <c r="AN19">
        <f t="shared" si="21"/>
        <v>42.505576848000004</v>
      </c>
      <c r="AO19">
        <f t="shared" si="23"/>
        <v>44.569000980000006</v>
      </c>
      <c r="AR19" t="s">
        <v>13</v>
      </c>
      <c r="AS19">
        <f>I33</f>
        <v>249.494</v>
      </c>
      <c r="AT19">
        <f t="shared" si="3"/>
        <v>1529897.2080000001</v>
      </c>
      <c r="AU19">
        <f t="shared" si="4"/>
        <v>5.5076299488</v>
      </c>
      <c r="AW19">
        <f>AI56</f>
        <v>105.35170387779084</v>
      </c>
      <c r="AX19">
        <f t="shared" si="5"/>
        <v>646016.6481786134</v>
      </c>
      <c r="AY19">
        <f t="shared" si="6"/>
        <v>2.3256599334430081</v>
      </c>
      <c r="BA19">
        <f>AI78</f>
        <v>103.134312573443</v>
      </c>
      <c r="BB19" s="11">
        <f t="shared" si="7"/>
        <v>632419.60470035241</v>
      </c>
      <c r="BC19">
        <f t="shared" si="8"/>
        <v>2.2767105769212685</v>
      </c>
      <c r="BD19">
        <f>AI100</f>
        <v>98.68246474735605</v>
      </c>
      <c r="BE19">
        <f t="shared" si="9"/>
        <v>605120.87383078726</v>
      </c>
      <c r="BF19" s="12">
        <f t="shared" si="10"/>
        <v>2.178435145790834</v>
      </c>
      <c r="BK19" t="s">
        <v>13</v>
      </c>
      <c r="BL19">
        <f t="shared" si="11"/>
        <v>5.5076299488</v>
      </c>
      <c r="BM19">
        <f t="shared" si="12"/>
        <v>2.3256599334430081</v>
      </c>
      <c r="BN19">
        <f t="shared" si="13"/>
        <v>2.2767105769212685</v>
      </c>
      <c r="BO19" s="12">
        <f t="shared" si="14"/>
        <v>2.178435145790834</v>
      </c>
      <c r="BP19" s="12">
        <f t="shared" si="15"/>
        <v>-3.329194803009166</v>
      </c>
    </row>
    <row r="20" spans="3:69">
      <c r="C20" t="s">
        <v>36</v>
      </c>
      <c r="F20">
        <v>14.06</v>
      </c>
      <c r="G20">
        <v>12.07</v>
      </c>
      <c r="H20">
        <v>0</v>
      </c>
      <c r="I20">
        <v>2.34</v>
      </c>
      <c r="J20">
        <v>0</v>
      </c>
      <c r="K20">
        <v>0</v>
      </c>
      <c r="L20">
        <f t="shared" si="0"/>
        <v>28.470000000000002</v>
      </c>
      <c r="M20">
        <v>52.386999999999993</v>
      </c>
      <c r="N20">
        <v>3</v>
      </c>
      <c r="O20">
        <v>6</v>
      </c>
      <c r="P20">
        <v>0</v>
      </c>
      <c r="Q20">
        <v>2</v>
      </c>
      <c r="R20">
        <v>0</v>
      </c>
      <c r="S20">
        <v>0</v>
      </c>
      <c r="T20">
        <f t="shared" si="1"/>
        <v>11</v>
      </c>
      <c r="U20">
        <v>24</v>
      </c>
      <c r="V20">
        <f t="shared" si="16"/>
        <v>2.1827916666666662</v>
      </c>
      <c r="X20" s="4">
        <f t="shared" si="22"/>
        <v>4.6866666666666665</v>
      </c>
      <c r="Y20" s="4">
        <f t="shared" ref="Y20:Y32" si="24">G20/O20</f>
        <v>2.0116666666666667</v>
      </c>
      <c r="Z20" s="4">
        <v>0</v>
      </c>
      <c r="AA20" s="4">
        <f>I20/Q20</f>
        <v>1.17</v>
      </c>
      <c r="AB20" s="4">
        <v>0</v>
      </c>
      <c r="AC20" s="4">
        <v>0</v>
      </c>
      <c r="AE20" s="4">
        <f t="shared" si="18"/>
        <v>1.3113888888888889</v>
      </c>
      <c r="AF20" s="30" t="s">
        <v>71</v>
      </c>
      <c r="AL20">
        <f t="shared" si="19"/>
        <v>28.470000000000002</v>
      </c>
      <c r="AM20">
        <f t="shared" si="20"/>
        <v>174578.04</v>
      </c>
      <c r="AN20">
        <f t="shared" si="21"/>
        <v>0.62848094399999999</v>
      </c>
      <c r="AO20">
        <f t="shared" si="23"/>
        <v>45.197481924000009</v>
      </c>
      <c r="AR20" t="s">
        <v>14</v>
      </c>
      <c r="AS20">
        <f>J33</f>
        <v>45.180000000000007</v>
      </c>
      <c r="AT20">
        <f t="shared" si="3"/>
        <v>277043.76000000007</v>
      </c>
      <c r="AU20">
        <f t="shared" si="4"/>
        <v>0.99735753600000021</v>
      </c>
      <c r="AW20">
        <f>AJ56</f>
        <v>44.298749999999998</v>
      </c>
      <c r="AX20">
        <f t="shared" si="5"/>
        <v>271639.935</v>
      </c>
      <c r="AY20">
        <f t="shared" si="6"/>
        <v>0.97790376599999995</v>
      </c>
      <c r="BA20">
        <f>AJ78</f>
        <v>42.536250000000003</v>
      </c>
      <c r="BB20" s="11">
        <f t="shared" si="7"/>
        <v>260832.285</v>
      </c>
      <c r="BC20">
        <f t="shared" si="8"/>
        <v>0.93899622599999999</v>
      </c>
      <c r="BD20">
        <f>AJ100</f>
        <v>38.907083333333333</v>
      </c>
      <c r="BE20">
        <f t="shared" si="9"/>
        <v>238578.23499999999</v>
      </c>
      <c r="BF20" s="12">
        <f t="shared" si="10"/>
        <v>0.85888164599999994</v>
      </c>
      <c r="BK20" t="s">
        <v>14</v>
      </c>
      <c r="BL20">
        <f t="shared" si="11"/>
        <v>0.99735753600000021</v>
      </c>
      <c r="BM20">
        <f t="shared" si="12"/>
        <v>0.97790376599999995</v>
      </c>
      <c r="BN20">
        <f t="shared" si="13"/>
        <v>0.93899622599999999</v>
      </c>
      <c r="BO20" s="12">
        <f t="shared" si="14"/>
        <v>0.85888164599999994</v>
      </c>
      <c r="BP20" s="12">
        <f t="shared" si="15"/>
        <v>-0.13847589000000027</v>
      </c>
      <c r="BQ20" s="12">
        <f>SUM(BP16:BP20)</f>
        <v>-8.5322595778040426</v>
      </c>
    </row>
    <row r="21" spans="3:69">
      <c r="C21" t="s">
        <v>37</v>
      </c>
      <c r="F21">
        <v>44.1</v>
      </c>
      <c r="G21">
        <v>42.2</v>
      </c>
      <c r="H21">
        <v>0</v>
      </c>
      <c r="I21">
        <v>12.13</v>
      </c>
      <c r="J21">
        <v>0</v>
      </c>
      <c r="K21">
        <v>7.5</v>
      </c>
      <c r="L21">
        <f t="shared" si="0"/>
        <v>105.93</v>
      </c>
      <c r="M21">
        <v>133.52699999999993</v>
      </c>
      <c r="N21">
        <v>215</v>
      </c>
      <c r="O21">
        <v>171</v>
      </c>
      <c r="P21">
        <v>0</v>
      </c>
      <c r="Q21">
        <v>37</v>
      </c>
      <c r="R21">
        <v>0</v>
      </c>
      <c r="S21">
        <v>64</v>
      </c>
      <c r="T21">
        <f t="shared" si="1"/>
        <v>487</v>
      </c>
      <c r="U21">
        <v>329</v>
      </c>
      <c r="V21">
        <f t="shared" si="16"/>
        <v>0.40585714285714264</v>
      </c>
      <c r="X21" s="4">
        <f t="shared" si="22"/>
        <v>0.20511627906976745</v>
      </c>
      <c r="Y21" s="4">
        <f t="shared" si="24"/>
        <v>0.24678362573099416</v>
      </c>
      <c r="Z21" s="4">
        <v>0</v>
      </c>
      <c r="AA21" s="4">
        <f>I21/Q21</f>
        <v>0.32783783783783788</v>
      </c>
      <c r="AB21" s="4">
        <v>0</v>
      </c>
      <c r="AC21" s="4">
        <f t="shared" ref="AC21:AC27" si="25">K21/S21</f>
        <v>0.1171875</v>
      </c>
      <c r="AE21" s="4">
        <f t="shared" si="18"/>
        <v>0.14948754043976656</v>
      </c>
      <c r="AF21" s="30">
        <v>0.5</v>
      </c>
      <c r="AL21">
        <f t="shared" si="19"/>
        <v>105.93</v>
      </c>
      <c r="AM21">
        <f t="shared" si="20"/>
        <v>649562.76</v>
      </c>
      <c r="AN21">
        <f t="shared" si="21"/>
        <v>2.3384259360000001</v>
      </c>
      <c r="AO21">
        <f t="shared" si="23"/>
        <v>47.535907860000009</v>
      </c>
      <c r="AR21" t="s">
        <v>15</v>
      </c>
      <c r="AS21">
        <f>K33</f>
        <v>1420.0050000000003</v>
      </c>
      <c r="AT21">
        <f t="shared" si="3"/>
        <v>8707470.660000002</v>
      </c>
      <c r="AU21">
        <f t="shared" si="4"/>
        <v>31.346894376000005</v>
      </c>
      <c r="AW21">
        <f>AK56</f>
        <v>1526.0307797316389</v>
      </c>
      <c r="AX21">
        <f t="shared" si="5"/>
        <v>9357620.7413144093</v>
      </c>
      <c r="AY21">
        <f t="shared" si="6"/>
        <v>33.687434668731875</v>
      </c>
      <c r="BA21">
        <f>AK78</f>
        <v>1830.338500564972</v>
      </c>
      <c r="BB21" s="11">
        <f t="shared" si="7"/>
        <v>11223635.685464408</v>
      </c>
      <c r="BC21">
        <f t="shared" si="8"/>
        <v>40.405088467671867</v>
      </c>
      <c r="BD21">
        <f>AK100</f>
        <v>2019.896384074859</v>
      </c>
      <c r="BE21">
        <f t="shared" si="9"/>
        <v>12386004.627147036</v>
      </c>
      <c r="BF21" s="12">
        <f t="shared" si="10"/>
        <v>44.589616657729323</v>
      </c>
      <c r="BK21" t="s">
        <v>15</v>
      </c>
      <c r="BL21">
        <f t="shared" si="11"/>
        <v>31.346894376000005</v>
      </c>
      <c r="BM21">
        <f t="shared" si="12"/>
        <v>33.687434668731875</v>
      </c>
      <c r="BN21">
        <f t="shared" si="13"/>
        <v>40.405088467671867</v>
      </c>
      <c r="BO21" s="12">
        <f t="shared" si="14"/>
        <v>44.589616657729323</v>
      </c>
      <c r="BP21" s="12">
        <f t="shared" si="15"/>
        <v>13.242722281729318</v>
      </c>
    </row>
    <row r="22" spans="3:69">
      <c r="C22" t="s">
        <v>38</v>
      </c>
      <c r="F22">
        <v>211.35125999999994</v>
      </c>
      <c r="G22">
        <v>265.34000000000003</v>
      </c>
      <c r="H22">
        <v>6.88</v>
      </c>
      <c r="I22">
        <v>40.959999999999994</v>
      </c>
      <c r="J22">
        <v>9.23</v>
      </c>
      <c r="K22">
        <v>9.6999999999999993</v>
      </c>
      <c r="L22">
        <f t="shared" si="0"/>
        <v>543.46126000000004</v>
      </c>
      <c r="M22">
        <v>501.61599999999959</v>
      </c>
      <c r="N22">
        <v>19</v>
      </c>
      <c r="O22">
        <v>85</v>
      </c>
      <c r="P22">
        <v>5</v>
      </c>
      <c r="Q22">
        <v>21</v>
      </c>
      <c r="R22">
        <v>4</v>
      </c>
      <c r="S22">
        <v>4</v>
      </c>
      <c r="T22">
        <f t="shared" si="1"/>
        <v>138</v>
      </c>
      <c r="U22">
        <v>161</v>
      </c>
      <c r="V22">
        <f t="shared" si="16"/>
        <v>3.1156273291925438</v>
      </c>
      <c r="X22" s="4">
        <f t="shared" si="22"/>
        <v>11.123750526315787</v>
      </c>
      <c r="Y22" s="4">
        <f t="shared" si="24"/>
        <v>3.1216470588235299</v>
      </c>
      <c r="Z22" s="4">
        <f t="shared" ref="Z22:Z27" si="26">H22/P22</f>
        <v>1.3759999999999999</v>
      </c>
      <c r="AA22" s="4">
        <f>I22/Q22</f>
        <v>1.9504761904761903</v>
      </c>
      <c r="AB22" s="4">
        <f>J22/R22</f>
        <v>2.3075000000000001</v>
      </c>
      <c r="AC22" s="4">
        <f t="shared" si="25"/>
        <v>2.4249999999999998</v>
      </c>
      <c r="AE22" s="4">
        <f t="shared" si="18"/>
        <v>3.7173956292692516</v>
      </c>
      <c r="AF22" s="31" t="s">
        <v>73</v>
      </c>
      <c r="AL22">
        <f t="shared" si="19"/>
        <v>543.46126000000004</v>
      </c>
      <c r="AM22">
        <f t="shared" si="20"/>
        <v>3332504.4463200001</v>
      </c>
      <c r="AN22">
        <f t="shared" si="21"/>
        <v>11.997016006752</v>
      </c>
      <c r="AO22">
        <f t="shared" si="23"/>
        <v>59.532923866752007</v>
      </c>
      <c r="AU22">
        <f>SUM(AU16:AU21)</f>
        <v>127.52740964275202</v>
      </c>
      <c r="AY22">
        <f>SUM(AY16:AY21)</f>
        <v>127.16358903825946</v>
      </c>
      <c r="BC22">
        <f>SUM(BC16:BC21)</f>
        <v>130.67954497062246</v>
      </c>
      <c r="BF22" s="12">
        <f>SUM(BF16:BF21)</f>
        <v>132.23787234667728</v>
      </c>
      <c r="BL22">
        <f>SUM(BL16:BL21)</f>
        <v>127.52740964275202</v>
      </c>
      <c r="BM22">
        <f>SUM(BM16:BM21)</f>
        <v>127.16358903825946</v>
      </c>
      <c r="BN22">
        <f>SUM(BN16:BN21)</f>
        <v>130.67954497062246</v>
      </c>
      <c r="BO22" s="12">
        <f>SUM(BO16:BO21)</f>
        <v>132.23787234667728</v>
      </c>
    </row>
    <row r="23" spans="3:69">
      <c r="C23" t="s">
        <v>39</v>
      </c>
      <c r="F23">
        <v>102.91999999999999</v>
      </c>
      <c r="G23">
        <v>99.78</v>
      </c>
      <c r="H23">
        <v>2.2999999999999998</v>
      </c>
      <c r="I23">
        <v>0</v>
      </c>
      <c r="J23">
        <v>7.0500000000000007</v>
      </c>
      <c r="K23">
        <v>4</v>
      </c>
      <c r="L23">
        <f t="shared" si="0"/>
        <v>216.05</v>
      </c>
      <c r="M23">
        <v>247.75400000000008</v>
      </c>
      <c r="N23">
        <v>53</v>
      </c>
      <c r="O23">
        <v>28</v>
      </c>
      <c r="P23">
        <v>1</v>
      </c>
      <c r="Q23">
        <v>0</v>
      </c>
      <c r="R23">
        <v>8</v>
      </c>
      <c r="S23">
        <v>1</v>
      </c>
      <c r="T23">
        <f t="shared" si="1"/>
        <v>91</v>
      </c>
      <c r="U23">
        <v>140</v>
      </c>
      <c r="V23">
        <f t="shared" si="16"/>
        <v>1.769671428571429</v>
      </c>
      <c r="X23" s="4">
        <f t="shared" si="22"/>
        <v>1.94188679245283</v>
      </c>
      <c r="Y23" s="4">
        <f t="shared" si="24"/>
        <v>3.5635714285714286</v>
      </c>
      <c r="Z23" s="4">
        <f t="shared" si="26"/>
        <v>2.2999999999999998</v>
      </c>
      <c r="AA23" s="4">
        <v>0</v>
      </c>
      <c r="AB23" s="4">
        <f>J23/R23</f>
        <v>0.88125000000000009</v>
      </c>
      <c r="AC23" s="4">
        <f t="shared" si="25"/>
        <v>4</v>
      </c>
      <c r="AE23" s="4">
        <f t="shared" si="18"/>
        <v>2.1144513701707095</v>
      </c>
      <c r="AF23" s="31" t="s">
        <v>72</v>
      </c>
      <c r="AL23">
        <f t="shared" si="19"/>
        <v>216.05</v>
      </c>
      <c r="AM23">
        <f t="shared" si="20"/>
        <v>1324818.6000000001</v>
      </c>
      <c r="AN23">
        <f t="shared" si="21"/>
        <v>4.76934696</v>
      </c>
      <c r="AO23">
        <f t="shared" si="23"/>
        <v>64.302270826752007</v>
      </c>
    </row>
    <row r="24" spans="3:69">
      <c r="C24" t="s">
        <v>40</v>
      </c>
      <c r="F24">
        <v>112.75000000000004</v>
      </c>
      <c r="G24">
        <v>109.35000000000004</v>
      </c>
      <c r="H24">
        <v>7.4700000000000006</v>
      </c>
      <c r="I24">
        <v>84.449999999999989</v>
      </c>
      <c r="J24">
        <v>0.1</v>
      </c>
      <c r="K24">
        <v>3</v>
      </c>
      <c r="L24">
        <f t="shared" si="0"/>
        <v>317.12000000000012</v>
      </c>
      <c r="M24">
        <v>517.84049999999968</v>
      </c>
      <c r="N24">
        <v>42</v>
      </c>
      <c r="O24">
        <v>116</v>
      </c>
      <c r="P24">
        <v>10</v>
      </c>
      <c r="Q24">
        <v>24</v>
      </c>
      <c r="R24">
        <v>1</v>
      </c>
      <c r="S24">
        <v>2</v>
      </c>
      <c r="T24">
        <f t="shared" si="1"/>
        <v>195</v>
      </c>
      <c r="U24">
        <v>210</v>
      </c>
      <c r="V24">
        <f t="shared" si="16"/>
        <v>2.4659071428571413</v>
      </c>
      <c r="X24" s="4">
        <f t="shared" si="22"/>
        <v>2.6845238095238106</v>
      </c>
      <c r="Y24" s="4">
        <f t="shared" si="24"/>
        <v>0.94267241379310374</v>
      </c>
      <c r="Z24" s="4">
        <f t="shared" si="26"/>
        <v>0.74700000000000011</v>
      </c>
      <c r="AA24" s="4">
        <v>0</v>
      </c>
      <c r="AB24" s="4">
        <f>J24/R24</f>
        <v>0.1</v>
      </c>
      <c r="AC24" s="4">
        <f t="shared" si="25"/>
        <v>1.5</v>
      </c>
      <c r="AE24" s="4">
        <f t="shared" si="18"/>
        <v>0.9956993705528191</v>
      </c>
      <c r="AF24" s="31" t="s">
        <v>74</v>
      </c>
      <c r="AL24">
        <f t="shared" si="19"/>
        <v>317.12000000000012</v>
      </c>
      <c r="AM24">
        <f t="shared" si="20"/>
        <v>1944579.8400000008</v>
      </c>
      <c r="AN24">
        <f t="shared" si="21"/>
        <v>7.0004874240000028</v>
      </c>
      <c r="AO24">
        <f t="shared" si="23"/>
        <v>71.302758250752007</v>
      </c>
    </row>
    <row r="25" spans="3:69">
      <c r="C25" t="s">
        <v>41</v>
      </c>
      <c r="F25">
        <v>242.82999999999996</v>
      </c>
      <c r="G25">
        <v>155.25000000000009</v>
      </c>
      <c r="H25">
        <v>12.45</v>
      </c>
      <c r="I25">
        <v>25.089999999999993</v>
      </c>
      <c r="J25">
        <v>11.2</v>
      </c>
      <c r="K25">
        <v>8.5</v>
      </c>
      <c r="L25">
        <f t="shared" si="0"/>
        <v>455.32</v>
      </c>
      <c r="M25">
        <v>519.00099999999986</v>
      </c>
      <c r="N25">
        <v>57</v>
      </c>
      <c r="O25">
        <v>88</v>
      </c>
      <c r="P25">
        <v>8</v>
      </c>
      <c r="Q25">
        <v>18</v>
      </c>
      <c r="R25">
        <v>6</v>
      </c>
      <c r="S25">
        <v>2</v>
      </c>
      <c r="T25">
        <f t="shared" si="1"/>
        <v>179</v>
      </c>
      <c r="U25">
        <v>183</v>
      </c>
      <c r="V25">
        <f t="shared" si="16"/>
        <v>2.8360710382513652</v>
      </c>
      <c r="X25" s="4">
        <f t="shared" si="22"/>
        <v>4.2601754385964901</v>
      </c>
      <c r="Y25" s="4">
        <f t="shared" si="24"/>
        <v>1.7642045454545465</v>
      </c>
      <c r="Z25" s="4">
        <f t="shared" si="26"/>
        <v>1.5562499999999999</v>
      </c>
      <c r="AA25" s="4">
        <v>0</v>
      </c>
      <c r="AB25" s="4">
        <f>J25/R25</f>
        <v>1.8666666666666665</v>
      </c>
      <c r="AC25" s="4">
        <f t="shared" si="25"/>
        <v>4.25</v>
      </c>
      <c r="AE25" s="4">
        <f t="shared" si="18"/>
        <v>2.2828827751196172</v>
      </c>
      <c r="AF25" s="31" t="s">
        <v>75</v>
      </c>
      <c r="AL25">
        <f t="shared" si="19"/>
        <v>455.32</v>
      </c>
      <c r="AM25">
        <f t="shared" si="20"/>
        <v>2792022.2399999998</v>
      </c>
      <c r="AN25">
        <f t="shared" si="21"/>
        <v>10.051280063999998</v>
      </c>
      <c r="AO25">
        <f t="shared" si="23"/>
        <v>81.354038314752003</v>
      </c>
    </row>
    <row r="26" spans="3:69">
      <c r="C26" t="s">
        <v>42</v>
      </c>
      <c r="F26">
        <v>11.45</v>
      </c>
      <c r="G26">
        <v>60.419000000000011</v>
      </c>
      <c r="H26">
        <v>5.1999999999999993</v>
      </c>
      <c r="I26">
        <v>10.759</v>
      </c>
      <c r="J26">
        <v>6.3</v>
      </c>
      <c r="K26">
        <v>5.25</v>
      </c>
      <c r="L26">
        <f t="shared" si="0"/>
        <v>99.378000000000014</v>
      </c>
      <c r="M26">
        <v>311.83999999999986</v>
      </c>
      <c r="N26">
        <v>7</v>
      </c>
      <c r="O26">
        <v>40</v>
      </c>
      <c r="P26">
        <v>6</v>
      </c>
      <c r="Q26">
        <v>20</v>
      </c>
      <c r="R26">
        <v>5</v>
      </c>
      <c r="S26">
        <v>6</v>
      </c>
      <c r="T26">
        <f t="shared" si="1"/>
        <v>84</v>
      </c>
      <c r="U26">
        <v>91</v>
      </c>
      <c r="V26">
        <f t="shared" si="16"/>
        <v>3.4268131868131855</v>
      </c>
      <c r="X26" s="4">
        <f t="shared" si="22"/>
        <v>1.6357142857142857</v>
      </c>
      <c r="Y26" s="4">
        <f t="shared" si="24"/>
        <v>1.5104750000000002</v>
      </c>
      <c r="Z26" s="4">
        <f t="shared" si="26"/>
        <v>0.86666666666666659</v>
      </c>
      <c r="AA26" s="4">
        <v>0</v>
      </c>
      <c r="AB26" s="4">
        <f>J26/R26</f>
        <v>1.26</v>
      </c>
      <c r="AC26" s="4">
        <f t="shared" si="25"/>
        <v>0.875</v>
      </c>
      <c r="AE26" s="4">
        <f t="shared" si="18"/>
        <v>1.0246426587301587</v>
      </c>
      <c r="AF26" s="31" t="s">
        <v>75</v>
      </c>
      <c r="AL26">
        <f t="shared" si="19"/>
        <v>99.378000000000014</v>
      </c>
      <c r="AM26">
        <f t="shared" si="20"/>
        <v>609385.89600000007</v>
      </c>
      <c r="AN26">
        <f t="shared" si="21"/>
        <v>2.1937892256000002</v>
      </c>
      <c r="AO26">
        <f t="shared" si="23"/>
        <v>83.547827540352003</v>
      </c>
    </row>
    <row r="27" spans="3:69">
      <c r="C27" t="s">
        <v>43</v>
      </c>
      <c r="F27">
        <v>46.2</v>
      </c>
      <c r="G27">
        <v>66.88000000000001</v>
      </c>
      <c r="H27">
        <v>1.1000000000000001</v>
      </c>
      <c r="I27">
        <v>14.9</v>
      </c>
      <c r="J27">
        <v>0</v>
      </c>
      <c r="K27">
        <v>142.9</v>
      </c>
      <c r="L27">
        <f t="shared" si="0"/>
        <v>271.98</v>
      </c>
      <c r="M27">
        <v>515.35691666666651</v>
      </c>
      <c r="N27">
        <v>13</v>
      </c>
      <c r="O27">
        <v>18</v>
      </c>
      <c r="P27">
        <v>1</v>
      </c>
      <c r="Q27">
        <v>5</v>
      </c>
      <c r="R27">
        <v>0</v>
      </c>
      <c r="S27">
        <v>4</v>
      </c>
      <c r="T27">
        <f t="shared" si="1"/>
        <v>41</v>
      </c>
      <c r="U27">
        <v>71</v>
      </c>
      <c r="V27">
        <f t="shared" si="16"/>
        <v>7.2585481220657257</v>
      </c>
      <c r="X27" s="4">
        <f t="shared" si="22"/>
        <v>3.5538461538461541</v>
      </c>
      <c r="Y27" s="4">
        <f t="shared" si="24"/>
        <v>3.7155555555555559</v>
      </c>
      <c r="Z27" s="4">
        <f t="shared" si="26"/>
        <v>1.1000000000000001</v>
      </c>
      <c r="AA27" s="4">
        <v>0</v>
      </c>
      <c r="AB27" s="4">
        <v>0</v>
      </c>
      <c r="AC27" s="4">
        <f t="shared" si="25"/>
        <v>35.725000000000001</v>
      </c>
      <c r="AE27" s="4">
        <f t="shared" si="18"/>
        <v>7.3490669515669511</v>
      </c>
      <c r="AF27" s="31" t="s">
        <v>76</v>
      </c>
      <c r="AL27">
        <f t="shared" si="19"/>
        <v>271.98</v>
      </c>
      <c r="AM27">
        <f t="shared" si="20"/>
        <v>1667781.36</v>
      </c>
      <c r="AN27">
        <f t="shared" si="21"/>
        <v>6.0040128959999999</v>
      </c>
      <c r="AO27">
        <f t="shared" si="23"/>
        <v>89.551840436352009</v>
      </c>
    </row>
    <row r="28" spans="3:69">
      <c r="C28" t="s">
        <v>44</v>
      </c>
      <c r="F28">
        <v>0</v>
      </c>
      <c r="G28">
        <v>9.93</v>
      </c>
      <c r="H28">
        <v>0</v>
      </c>
      <c r="I28">
        <v>0</v>
      </c>
      <c r="J28">
        <v>0</v>
      </c>
      <c r="K28">
        <v>1.1299999999999999</v>
      </c>
      <c r="L28">
        <f>SUM(F28:K28)</f>
        <v>11.059999999999999</v>
      </c>
      <c r="M28">
        <v>15.067599999999999</v>
      </c>
      <c r="N28">
        <v>0</v>
      </c>
      <c r="O28">
        <v>21</v>
      </c>
      <c r="P28">
        <v>0</v>
      </c>
      <c r="Q28">
        <v>0</v>
      </c>
      <c r="R28">
        <v>0</v>
      </c>
      <c r="S28">
        <v>3</v>
      </c>
      <c r="T28">
        <f>SUM(N28:S28)</f>
        <v>24</v>
      </c>
      <c r="U28">
        <v>48</v>
      </c>
      <c r="V28">
        <f t="shared" si="16"/>
        <v>0.31390833333333329</v>
      </c>
      <c r="X28" s="4">
        <v>0</v>
      </c>
      <c r="Y28" s="4">
        <f t="shared" si="24"/>
        <v>0.47285714285714286</v>
      </c>
      <c r="Z28" s="4">
        <v>0</v>
      </c>
      <c r="AA28" s="4">
        <v>0</v>
      </c>
      <c r="AB28" s="4">
        <v>0</v>
      </c>
      <c r="AC28" s="4">
        <f>K28/S28</f>
        <v>0.37666666666666665</v>
      </c>
      <c r="AE28" s="4">
        <f t="shared" si="18"/>
        <v>0.14158730158730159</v>
      </c>
      <c r="AF28" s="31" t="s">
        <v>77</v>
      </c>
      <c r="AL28">
        <f t="shared" si="19"/>
        <v>11.059999999999999</v>
      </c>
      <c r="AM28">
        <f t="shared" si="20"/>
        <v>67819.92</v>
      </c>
      <c r="AN28">
        <f t="shared" si="21"/>
        <v>0.24415171199999999</v>
      </c>
      <c r="AO28">
        <f t="shared" si="23"/>
        <v>89.795992148352013</v>
      </c>
    </row>
    <row r="29" spans="3:69">
      <c r="C29" t="s">
        <v>45</v>
      </c>
      <c r="F29">
        <v>0.30000000000000004</v>
      </c>
      <c r="G29">
        <v>0.99799999999999989</v>
      </c>
      <c r="H29">
        <v>0.2</v>
      </c>
      <c r="I29">
        <v>0.4</v>
      </c>
      <c r="J29">
        <v>0.1</v>
      </c>
      <c r="K29">
        <v>0.30000000000000004</v>
      </c>
      <c r="L29">
        <f>SUM(F29:K29)</f>
        <v>2.298</v>
      </c>
      <c r="M29">
        <v>2.54</v>
      </c>
      <c r="N29" s="6">
        <v>3</v>
      </c>
      <c r="O29" s="6">
        <v>11</v>
      </c>
      <c r="P29" s="6">
        <v>2</v>
      </c>
      <c r="Q29" s="6">
        <v>4</v>
      </c>
      <c r="R29" s="6">
        <v>1</v>
      </c>
      <c r="S29" s="6">
        <v>3</v>
      </c>
      <c r="T29">
        <f>SUM(N29:S29)</f>
        <v>24</v>
      </c>
      <c r="U29">
        <v>14</v>
      </c>
      <c r="V29">
        <f t="shared" si="16"/>
        <v>0.18142857142857144</v>
      </c>
      <c r="X29" s="4">
        <f>F29/N29</f>
        <v>0.10000000000000002</v>
      </c>
      <c r="Y29" s="4">
        <f t="shared" si="24"/>
        <v>9.0727272727272712E-2</v>
      </c>
      <c r="Z29" s="4">
        <f>H29/P29</f>
        <v>0.1</v>
      </c>
      <c r="AA29" s="4">
        <f>I29/Q29</f>
        <v>0.1</v>
      </c>
      <c r="AB29" s="4">
        <f>J29/R29</f>
        <v>0.1</v>
      </c>
      <c r="AC29" s="4">
        <f>K29/S29</f>
        <v>0.10000000000000002</v>
      </c>
      <c r="AE29" s="4">
        <f t="shared" si="18"/>
        <v>9.8454545454545447E-2</v>
      </c>
      <c r="AF29" s="31" t="s">
        <v>77</v>
      </c>
      <c r="AL29">
        <f t="shared" si="19"/>
        <v>2.298</v>
      </c>
      <c r="AM29">
        <f t="shared" si="20"/>
        <v>14091.336000000001</v>
      </c>
      <c r="AN29">
        <f t="shared" si="21"/>
        <v>5.0728809600000001E-2</v>
      </c>
      <c r="AO29">
        <f t="shared" si="23"/>
        <v>89.846720957952016</v>
      </c>
    </row>
    <row r="30" spans="3:69">
      <c r="C30" t="s">
        <v>46</v>
      </c>
      <c r="F30">
        <v>36.049999999999997</v>
      </c>
      <c r="G30">
        <v>70.527000000000015</v>
      </c>
      <c r="H30">
        <v>0.75</v>
      </c>
      <c r="I30">
        <v>2.0499999999999998</v>
      </c>
      <c r="J30">
        <v>4.5999999999999996</v>
      </c>
      <c r="K30">
        <v>1.3</v>
      </c>
      <c r="L30">
        <f>SUM(F30:K30)</f>
        <v>115.277</v>
      </c>
      <c r="M30">
        <v>148.05900000000025</v>
      </c>
      <c r="N30">
        <v>10</v>
      </c>
      <c r="O30">
        <v>100</v>
      </c>
      <c r="P30">
        <v>1</v>
      </c>
      <c r="Q30">
        <v>4</v>
      </c>
      <c r="R30">
        <v>2</v>
      </c>
      <c r="S30">
        <v>2</v>
      </c>
      <c r="T30">
        <f>SUM(N30:S30)</f>
        <v>119</v>
      </c>
      <c r="U30">
        <v>252</v>
      </c>
      <c r="V30">
        <f t="shared" si="16"/>
        <v>0.58753571428571527</v>
      </c>
      <c r="X30" s="4">
        <f>F30/N30</f>
        <v>3.6049999999999995</v>
      </c>
      <c r="Y30" s="4">
        <f t="shared" si="24"/>
        <v>0.70527000000000017</v>
      </c>
      <c r="Z30" s="4">
        <f>H30/P30</f>
        <v>0.75</v>
      </c>
      <c r="AA30" s="4">
        <v>0</v>
      </c>
      <c r="AB30" s="4">
        <f>J30/R30</f>
        <v>2.2999999999999998</v>
      </c>
      <c r="AC30" s="4">
        <f>K30/S30</f>
        <v>0.65</v>
      </c>
      <c r="AE30" s="4">
        <f t="shared" si="18"/>
        <v>1.335045</v>
      </c>
      <c r="AF30" s="31" t="s">
        <v>77</v>
      </c>
      <c r="AL30">
        <f t="shared" si="19"/>
        <v>115.277</v>
      </c>
      <c r="AM30">
        <f t="shared" si="20"/>
        <v>706878.56400000001</v>
      </c>
      <c r="AN30">
        <f t="shared" si="21"/>
        <v>2.5447628303999998</v>
      </c>
      <c r="AO30">
        <f t="shared" si="23"/>
        <v>92.391483788352019</v>
      </c>
    </row>
    <row r="31" spans="3:69">
      <c r="C31" t="s">
        <v>47</v>
      </c>
      <c r="F31">
        <v>0</v>
      </c>
      <c r="G31">
        <v>6.8569999999999984</v>
      </c>
      <c r="H31">
        <v>0</v>
      </c>
      <c r="I31">
        <v>0</v>
      </c>
      <c r="J31">
        <v>0</v>
      </c>
      <c r="K31">
        <v>0</v>
      </c>
      <c r="L31">
        <f>SUM(F31:K31)</f>
        <v>6.8569999999999984</v>
      </c>
      <c r="M31">
        <v>7.3459999999999992</v>
      </c>
      <c r="N31" s="7">
        <v>0</v>
      </c>
      <c r="O31" s="7">
        <v>12</v>
      </c>
      <c r="P31" s="7">
        <v>0</v>
      </c>
      <c r="Q31" s="7">
        <v>0</v>
      </c>
      <c r="R31" s="7">
        <v>0</v>
      </c>
      <c r="S31" s="7">
        <v>0</v>
      </c>
      <c r="T31">
        <f>SUM(N31:S31)</f>
        <v>12</v>
      </c>
      <c r="U31">
        <v>20</v>
      </c>
      <c r="V31">
        <f t="shared" si="16"/>
        <v>0.36729999999999996</v>
      </c>
      <c r="X31" s="4">
        <v>0</v>
      </c>
      <c r="Y31" s="4">
        <f t="shared" si="24"/>
        <v>0.57141666666666657</v>
      </c>
      <c r="Z31" s="4">
        <v>0</v>
      </c>
      <c r="AA31" s="4">
        <v>0</v>
      </c>
      <c r="AB31" s="4">
        <v>0</v>
      </c>
      <c r="AC31" s="4">
        <v>0</v>
      </c>
      <c r="AE31" s="4">
        <f t="shared" si="18"/>
        <v>9.5236111111111091E-2</v>
      </c>
      <c r="AF31" s="31" t="s">
        <v>77</v>
      </c>
      <c r="AL31">
        <f t="shared" si="19"/>
        <v>6.8569999999999984</v>
      </c>
      <c r="AM31">
        <f t="shared" si="20"/>
        <v>42047.123999999989</v>
      </c>
      <c r="AN31">
        <f t="shared" si="21"/>
        <v>0.15136964639999995</v>
      </c>
      <c r="AO31">
        <f t="shared" si="23"/>
        <v>92.542853434752018</v>
      </c>
    </row>
    <row r="32" spans="3:69">
      <c r="C32" t="s">
        <v>15</v>
      </c>
      <c r="F32">
        <v>93.850000000000023</v>
      </c>
      <c r="G32">
        <v>245.4</v>
      </c>
      <c r="H32">
        <v>8</v>
      </c>
      <c r="I32">
        <v>4.5999999999999996</v>
      </c>
      <c r="J32">
        <v>0</v>
      </c>
      <c r="K32">
        <v>1232.9400000000003</v>
      </c>
      <c r="L32">
        <f>SUM(F32:K32)</f>
        <v>1584.7900000000004</v>
      </c>
      <c r="M32">
        <v>1808.69</v>
      </c>
      <c r="N32">
        <v>25</v>
      </c>
      <c r="O32">
        <v>40</v>
      </c>
      <c r="P32">
        <v>1</v>
      </c>
      <c r="Q32">
        <v>4</v>
      </c>
      <c r="R32">
        <v>0</v>
      </c>
      <c r="S32">
        <v>118</v>
      </c>
      <c r="T32">
        <f>SUM(N32:S32)</f>
        <v>188</v>
      </c>
      <c r="U32">
        <v>179</v>
      </c>
      <c r="V32">
        <f t="shared" si="16"/>
        <v>10.10441340782123</v>
      </c>
      <c r="X32" s="4">
        <f>F32/N32</f>
        <v>3.7540000000000009</v>
      </c>
      <c r="Y32" s="4">
        <f t="shared" si="24"/>
        <v>6.1349999999999998</v>
      </c>
      <c r="Z32" s="4">
        <f>H32/P32</f>
        <v>8</v>
      </c>
      <c r="AA32" s="4">
        <v>0</v>
      </c>
      <c r="AB32" s="4">
        <v>0</v>
      </c>
      <c r="AC32" s="4">
        <f>K32/S32</f>
        <v>10.448644067796613</v>
      </c>
      <c r="AE32" s="4">
        <f t="shared" si="18"/>
        <v>4.7229406779661032</v>
      </c>
      <c r="AF32" s="32" t="s">
        <v>78</v>
      </c>
      <c r="AL32">
        <f t="shared" si="19"/>
        <v>1584.7900000000004</v>
      </c>
      <c r="AM32">
        <f t="shared" si="20"/>
        <v>9717932.2800000031</v>
      </c>
      <c r="AN32">
        <f t="shared" si="21"/>
        <v>34.984556208000008</v>
      </c>
      <c r="AO32">
        <f t="shared" si="23"/>
        <v>127.52740964275202</v>
      </c>
    </row>
    <row r="33" spans="2:41">
      <c r="C33" t="s">
        <v>18</v>
      </c>
      <c r="F33">
        <f t="shared" ref="F33:M33" si="27">SUM(F16:F32)</f>
        <v>1470.0912600000001</v>
      </c>
      <c r="G33">
        <f t="shared" si="27"/>
        <v>2532.7685000000006</v>
      </c>
      <c r="H33">
        <f t="shared" si="27"/>
        <v>59.414999999999999</v>
      </c>
      <c r="I33">
        <f t="shared" si="27"/>
        <v>249.494</v>
      </c>
      <c r="J33">
        <f t="shared" si="27"/>
        <v>45.180000000000007</v>
      </c>
      <c r="K33">
        <f t="shared" si="27"/>
        <v>1420.0050000000003</v>
      </c>
      <c r="L33">
        <f t="shared" si="27"/>
        <v>5776.9537600000003</v>
      </c>
      <c r="M33">
        <f t="shared" si="27"/>
        <v>6808.947271666666</v>
      </c>
      <c r="T33">
        <f>SUM(T16:T32)</f>
        <v>2213</v>
      </c>
      <c r="U33">
        <f>SUM(U16:U32)</f>
        <v>2260</v>
      </c>
      <c r="X33" s="4"/>
      <c r="Y33" s="4"/>
      <c r="Z33" s="4"/>
      <c r="AA33" s="4"/>
      <c r="AB33" s="4"/>
      <c r="AC33" s="4"/>
      <c r="AF33" t="s">
        <v>49</v>
      </c>
      <c r="AM33">
        <v>8760</v>
      </c>
    </row>
    <row r="34" spans="2:41">
      <c r="X34" s="4"/>
      <c r="Y34" s="4"/>
      <c r="Z34" s="4"/>
      <c r="AA34" s="4"/>
      <c r="AB34" s="4"/>
      <c r="AC34" s="4"/>
    </row>
    <row r="35" spans="2:41">
      <c r="X35" s="4"/>
      <c r="Y35" s="4"/>
      <c r="Z35" s="4"/>
      <c r="AA35" s="4"/>
      <c r="AB35" s="4"/>
      <c r="AC35" s="4"/>
    </row>
    <row r="36" spans="2:41">
      <c r="E36" t="s">
        <v>68</v>
      </c>
      <c r="F36">
        <v>1439.6</v>
      </c>
      <c r="G36">
        <v>2544.1</v>
      </c>
      <c r="H36">
        <v>92.9</v>
      </c>
      <c r="I36">
        <v>376.5</v>
      </c>
      <c r="J36">
        <v>46.5</v>
      </c>
      <c r="K36">
        <v>1321.7</v>
      </c>
      <c r="L36">
        <f>SUM(F36:K36)</f>
        <v>5821.3</v>
      </c>
      <c r="N36" s="1" t="s">
        <v>48</v>
      </c>
      <c r="O36" t="s">
        <v>54</v>
      </c>
      <c r="X36" s="4"/>
      <c r="Y36" s="4"/>
      <c r="Z36" s="4"/>
      <c r="AA36" s="4"/>
      <c r="AB36" s="4"/>
      <c r="AC36" s="4"/>
    </row>
    <row r="37" spans="2:41">
      <c r="B37">
        <v>2020</v>
      </c>
      <c r="C37" t="s">
        <v>50</v>
      </c>
      <c r="N37" t="s">
        <v>7</v>
      </c>
      <c r="X37" t="s">
        <v>55</v>
      </c>
      <c r="AF37" s="8">
        <v>0</v>
      </c>
      <c r="AG37" s="8">
        <v>0.02</v>
      </c>
      <c r="AH37" s="8">
        <v>0</v>
      </c>
      <c r="AI37" s="8">
        <v>0</v>
      </c>
      <c r="AJ37" s="8">
        <v>0</v>
      </c>
      <c r="AK37" s="8">
        <v>0.02</v>
      </c>
      <c r="AM37">
        <f>AM33*0.7</f>
        <v>6132</v>
      </c>
      <c r="AN37">
        <v>3.5999999999999998E-6</v>
      </c>
    </row>
    <row r="38" spans="2:41">
      <c r="C38">
        <v>2020</v>
      </c>
      <c r="D38" s="2" t="s">
        <v>10</v>
      </c>
      <c r="E38" s="2" t="s">
        <v>11</v>
      </c>
      <c r="F38" s="2" t="s">
        <v>12</v>
      </c>
      <c r="G38" s="2" t="s">
        <v>13</v>
      </c>
      <c r="H38" s="2" t="s">
        <v>14</v>
      </c>
      <c r="I38" s="2" t="s">
        <v>15</v>
      </c>
      <c r="N38" s="2" t="s">
        <v>10</v>
      </c>
      <c r="O38" s="2" t="s">
        <v>11</v>
      </c>
      <c r="P38" s="2" t="s">
        <v>12</v>
      </c>
      <c r="Q38" s="2" t="s">
        <v>13</v>
      </c>
      <c r="R38" s="2" t="s">
        <v>14</v>
      </c>
      <c r="S38" s="2" t="s">
        <v>15</v>
      </c>
      <c r="T38" s="2" t="s">
        <v>18</v>
      </c>
      <c r="U38" s="2" t="s">
        <v>51</v>
      </c>
      <c r="X38" s="2" t="s">
        <v>10</v>
      </c>
      <c r="Y38" s="2" t="s">
        <v>11</v>
      </c>
      <c r="Z38" s="2" t="s">
        <v>12</v>
      </c>
      <c r="AA38" s="2" t="s">
        <v>13</v>
      </c>
      <c r="AB38" s="2" t="s">
        <v>14</v>
      </c>
      <c r="AC38" s="2" t="s">
        <v>15</v>
      </c>
      <c r="AD38" s="2" t="s">
        <v>18</v>
      </c>
      <c r="AE38" s="2"/>
      <c r="AF38" s="2" t="s">
        <v>10</v>
      </c>
      <c r="AG38" s="2" t="s">
        <v>11</v>
      </c>
      <c r="AH38" s="2" t="s">
        <v>12</v>
      </c>
      <c r="AI38" s="2" t="s">
        <v>13</v>
      </c>
      <c r="AJ38" s="2" t="s">
        <v>14</v>
      </c>
      <c r="AK38" s="2" t="s">
        <v>15</v>
      </c>
      <c r="AL38" s="2" t="s">
        <v>16</v>
      </c>
      <c r="AM38" s="2" t="s">
        <v>52</v>
      </c>
      <c r="AN38" s="2" t="s">
        <v>22</v>
      </c>
    </row>
    <row r="39" spans="2:41">
      <c r="C39" t="s">
        <v>30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0.02</v>
      </c>
      <c r="N39">
        <f>Tables!J3</f>
        <v>2</v>
      </c>
      <c r="O39">
        <f>Tables!K3</f>
        <v>2</v>
      </c>
      <c r="P39">
        <f>Tables!L3</f>
        <v>4</v>
      </c>
      <c r="Q39">
        <f>Tables!M3</f>
        <v>7</v>
      </c>
      <c r="R39">
        <f>Tables!N3</f>
        <v>2</v>
      </c>
      <c r="S39">
        <f t="shared" ref="S39:S55" si="28">T16-SUM(N39:R39)</f>
        <v>3</v>
      </c>
      <c r="T39">
        <f>SUM(N39:S39)</f>
        <v>20</v>
      </c>
      <c r="U39">
        <f t="shared" ref="U39:U55" si="29">S39-S16</f>
        <v>2</v>
      </c>
      <c r="X39" s="10">
        <f t="shared" ref="X39:X55" si="30">N39*X16</f>
        <v>1.8533333333333335</v>
      </c>
      <c r="Y39">
        <f t="shared" ref="Y39:Y55" si="31">O39*Y16</f>
        <v>1.4279999999999999</v>
      </c>
      <c r="Z39">
        <f t="shared" ref="Z39:Z55" si="32">P39*Z16</f>
        <v>3.75</v>
      </c>
      <c r="AA39">
        <f t="shared" ref="AA39:AA55" si="33">Q39*AA16</f>
        <v>7.875</v>
      </c>
      <c r="AB39">
        <f t="shared" ref="AB39:AB55" si="34">R39*AB16</f>
        <v>1.6</v>
      </c>
      <c r="AC39">
        <f t="shared" ref="AC39:AC55" si="35">S39*AC16</f>
        <v>3</v>
      </c>
      <c r="AD39">
        <f>SUM(X39:AC39)</f>
        <v>19.506333333333334</v>
      </c>
      <c r="AF39">
        <f>X39+(X39*AF37)</f>
        <v>1.8533333333333335</v>
      </c>
      <c r="AG39">
        <f>Y39+(Y39*AG37)</f>
        <v>1.4565599999999999</v>
      </c>
      <c r="AH39">
        <f>Z39+Z39*AH37</f>
        <v>3.75</v>
      </c>
      <c r="AI39">
        <f>AA39+AA39*AI37</f>
        <v>7.875</v>
      </c>
      <c r="AJ39">
        <f>AB39+AB39*AJ37</f>
        <v>1.6</v>
      </c>
      <c r="AK39">
        <f>AC39+AC39*AK37</f>
        <v>3.06</v>
      </c>
      <c r="AL39">
        <f>SUM(AF39:AK39)</f>
        <v>19.594893333333331</v>
      </c>
      <c r="AM39">
        <f>AL39*AM37</f>
        <v>120155.88591999999</v>
      </c>
      <c r="AN39">
        <f>AM39*AN37</f>
        <v>0.43256118931199994</v>
      </c>
      <c r="AO39">
        <f>AN39</f>
        <v>0.43256118931199994</v>
      </c>
    </row>
    <row r="40" spans="2:41">
      <c r="C40" t="s">
        <v>32</v>
      </c>
      <c r="N40">
        <f>Tables!J4</f>
        <v>0</v>
      </c>
      <c r="O40">
        <f>Tables!K4</f>
        <v>188</v>
      </c>
      <c r="P40">
        <f>Tables!L4</f>
        <v>125</v>
      </c>
      <c r="Q40">
        <f>Tables!M4</f>
        <v>22</v>
      </c>
      <c r="R40">
        <f>Tables!N4</f>
        <v>0</v>
      </c>
      <c r="S40">
        <f t="shared" si="28"/>
        <v>7</v>
      </c>
      <c r="T40">
        <f>SUM(N40:S40)</f>
        <v>342</v>
      </c>
      <c r="U40">
        <f t="shared" si="29"/>
        <v>1</v>
      </c>
      <c r="X40" s="10">
        <f t="shared" si="30"/>
        <v>0</v>
      </c>
      <c r="Y40" s="10">
        <f t="shared" si="31"/>
        <v>30.030000000000097</v>
      </c>
      <c r="Z40" s="10">
        <f t="shared" si="32"/>
        <v>9.9149999999999849</v>
      </c>
      <c r="AA40" s="10">
        <f t="shared" si="33"/>
        <v>4.0652173913043477</v>
      </c>
      <c r="AB40" s="10">
        <f t="shared" si="34"/>
        <v>0</v>
      </c>
      <c r="AC40" s="10">
        <f t="shared" si="35"/>
        <v>0.7</v>
      </c>
      <c r="AD40">
        <f>SUM(X40:AC40)</f>
        <v>44.710217391304425</v>
      </c>
      <c r="AF40">
        <f>X40+(X40*$AF$37)</f>
        <v>0</v>
      </c>
      <c r="AG40">
        <f t="shared" ref="AG40:AG55" si="36">Y40+Y40*AG$37</f>
        <v>30.630600000000101</v>
      </c>
      <c r="AH40">
        <f t="shared" ref="AH40:AH55" si="37">Z40+Z40*$AH$37</f>
        <v>9.9149999999999849</v>
      </c>
      <c r="AI40">
        <f t="shared" ref="AI40:AI55" si="38">AA40+AA40*$AI$37</f>
        <v>4.0652173913043477</v>
      </c>
      <c r="AJ40">
        <f t="shared" ref="AJ40:AJ55" si="39">AB40+AB40*$AJ$37</f>
        <v>0</v>
      </c>
      <c r="AK40">
        <f>AC40+AC40*AK37</f>
        <v>0.71399999999999997</v>
      </c>
      <c r="AL40">
        <f>SUM(AF40:AK40)</f>
        <v>45.324817391304435</v>
      </c>
      <c r="AM40">
        <f>AL40*$AM$37</f>
        <v>277931.78024347877</v>
      </c>
      <c r="AN40">
        <f>AM40*$AN$37</f>
        <v>1.0005544088765235</v>
      </c>
      <c r="AO40">
        <f>AO39+AN40</f>
        <v>1.4331155981885235</v>
      </c>
    </row>
    <row r="41" spans="2:41">
      <c r="C41" t="s">
        <v>34</v>
      </c>
      <c r="N41">
        <f>Tables!J5</f>
        <v>12</v>
      </c>
      <c r="O41">
        <f>Tables!K5</f>
        <v>60</v>
      </c>
      <c r="P41">
        <f>Tables!L5</f>
        <v>1</v>
      </c>
      <c r="Q41">
        <f>Tables!M5</f>
        <v>30</v>
      </c>
      <c r="R41">
        <f>Tables!N5</f>
        <v>0</v>
      </c>
      <c r="S41">
        <f t="shared" si="28"/>
        <v>10</v>
      </c>
      <c r="T41">
        <f t="shared" ref="T41:T55" si="40">SUM(N41:S41)</f>
        <v>113</v>
      </c>
      <c r="U41">
        <f t="shared" si="29"/>
        <v>1</v>
      </c>
      <c r="X41" s="10">
        <f t="shared" si="30"/>
        <v>4.1076923076923073</v>
      </c>
      <c r="Y41" s="10">
        <f t="shared" si="31"/>
        <v>12.799499999999995</v>
      </c>
      <c r="Z41" s="10">
        <f t="shared" si="32"/>
        <v>0.1</v>
      </c>
      <c r="AA41" s="10">
        <f t="shared" si="33"/>
        <v>9.8849999999999962</v>
      </c>
      <c r="AB41" s="10">
        <f t="shared" si="34"/>
        <v>0</v>
      </c>
      <c r="AC41" s="10">
        <f t="shared" si="35"/>
        <v>2.0944444444444441</v>
      </c>
      <c r="AD41">
        <f>SUM(X41:AC41)</f>
        <v>28.986636752136743</v>
      </c>
      <c r="AF41">
        <f>X41+X41*$AF$37</f>
        <v>4.1076923076923073</v>
      </c>
      <c r="AG41">
        <f>Y41+Y41*AG$37</f>
        <v>13.055489999999995</v>
      </c>
      <c r="AH41">
        <f t="shared" si="37"/>
        <v>0.1</v>
      </c>
      <c r="AI41">
        <f t="shared" si="38"/>
        <v>9.8849999999999962</v>
      </c>
      <c r="AJ41">
        <f t="shared" si="39"/>
        <v>0</v>
      </c>
      <c r="AK41">
        <f t="shared" ref="AK41:AK55" si="41">AC41+AC41*$AK$37</f>
        <v>2.136333333333333</v>
      </c>
      <c r="AL41">
        <f>SUM(AF41:AK41)</f>
        <v>29.284515641025635</v>
      </c>
      <c r="AM41">
        <f>AL41*$AM$37</f>
        <v>179572.64991076919</v>
      </c>
      <c r="AN41">
        <f>AM41*$AN$37</f>
        <v>0.64646153967876907</v>
      </c>
      <c r="AO41">
        <f>AO40+AN41</f>
        <v>2.0795771378672927</v>
      </c>
    </row>
    <row r="42" spans="2:41">
      <c r="C42" t="s">
        <v>35</v>
      </c>
      <c r="N42">
        <f>Tables!J6</f>
        <v>27</v>
      </c>
      <c r="O42">
        <f>Tables!K6</f>
        <v>103</v>
      </c>
      <c r="P42">
        <f>Tables!L6</f>
        <v>5</v>
      </c>
      <c r="Q42">
        <f>Tables!M6</f>
        <v>9</v>
      </c>
      <c r="R42">
        <f>Tables!N6</f>
        <v>1</v>
      </c>
      <c r="S42">
        <f t="shared" si="28"/>
        <v>0</v>
      </c>
      <c r="T42">
        <f t="shared" si="40"/>
        <v>145</v>
      </c>
      <c r="U42">
        <f t="shared" si="29"/>
        <v>0</v>
      </c>
      <c r="X42" s="10">
        <f t="shared" si="30"/>
        <v>547.00000000000011</v>
      </c>
      <c r="Y42" s="10">
        <f t="shared" si="31"/>
        <v>1343.5100000000002</v>
      </c>
      <c r="Z42" s="10">
        <f t="shared" si="32"/>
        <v>1.3</v>
      </c>
      <c r="AA42" s="10">
        <f t="shared" si="33"/>
        <v>28.68</v>
      </c>
      <c r="AB42" s="10">
        <f t="shared" si="34"/>
        <v>5</v>
      </c>
      <c r="AC42" s="10">
        <f t="shared" si="35"/>
        <v>0</v>
      </c>
      <c r="AD42">
        <f t="shared" ref="AD42:AD55" si="42">SUM(X42:AC42)</f>
        <v>1925.4900000000002</v>
      </c>
      <c r="AF42">
        <f t="shared" ref="AF42:AF55" si="43">X42+X42*$AF$37</f>
        <v>547.00000000000011</v>
      </c>
      <c r="AG42">
        <f t="shared" si="36"/>
        <v>1370.3802000000003</v>
      </c>
      <c r="AH42">
        <f t="shared" si="37"/>
        <v>1.3</v>
      </c>
      <c r="AI42">
        <f t="shared" si="38"/>
        <v>28.68</v>
      </c>
      <c r="AJ42">
        <f t="shared" si="39"/>
        <v>5</v>
      </c>
      <c r="AK42">
        <f>AC42+AC42*$AK$37</f>
        <v>0</v>
      </c>
      <c r="AL42">
        <f t="shared" ref="AL42:AL54" si="44">SUM(AF42:AK42)</f>
        <v>1952.3602000000005</v>
      </c>
      <c r="AM42">
        <f t="shared" ref="AM42:AM55" si="45">AL42*$AM$37</f>
        <v>11971872.746400002</v>
      </c>
      <c r="AN42">
        <f t="shared" ref="AN42:AN55" si="46">AM42*$AN$37</f>
        <v>43.098741887040006</v>
      </c>
      <c r="AO42">
        <f t="shared" ref="AO42:AO55" si="47">AO41+AN42</f>
        <v>45.178319024907296</v>
      </c>
    </row>
    <row r="43" spans="2:41">
      <c r="C43" t="s">
        <v>36</v>
      </c>
      <c r="N43">
        <f>Tables!J7</f>
        <v>3</v>
      </c>
      <c r="O43">
        <f>Tables!K7</f>
        <v>6</v>
      </c>
      <c r="P43">
        <f>Tables!L7</f>
        <v>0</v>
      </c>
      <c r="Q43">
        <f>Tables!M7</f>
        <v>2</v>
      </c>
      <c r="R43">
        <f>Tables!N7</f>
        <v>0</v>
      </c>
      <c r="S43">
        <f t="shared" si="28"/>
        <v>0</v>
      </c>
      <c r="T43">
        <f t="shared" si="40"/>
        <v>11</v>
      </c>
      <c r="U43">
        <f t="shared" si="29"/>
        <v>0</v>
      </c>
      <c r="X43" s="10">
        <f t="shared" si="30"/>
        <v>14.059999999999999</v>
      </c>
      <c r="Y43" s="10">
        <f t="shared" si="31"/>
        <v>12.07</v>
      </c>
      <c r="Z43" s="10">
        <f t="shared" si="32"/>
        <v>0</v>
      </c>
      <c r="AA43" s="10">
        <f t="shared" si="33"/>
        <v>2.34</v>
      </c>
      <c r="AB43" s="10">
        <f t="shared" si="34"/>
        <v>0</v>
      </c>
      <c r="AC43" s="10">
        <f t="shared" si="35"/>
        <v>0</v>
      </c>
      <c r="AD43">
        <f t="shared" si="42"/>
        <v>28.47</v>
      </c>
      <c r="AF43">
        <f t="shared" si="43"/>
        <v>14.059999999999999</v>
      </c>
      <c r="AG43">
        <f t="shared" si="36"/>
        <v>12.311400000000001</v>
      </c>
      <c r="AH43">
        <f t="shared" si="37"/>
        <v>0</v>
      </c>
      <c r="AI43">
        <f t="shared" si="38"/>
        <v>2.34</v>
      </c>
      <c r="AJ43">
        <f t="shared" si="39"/>
        <v>0</v>
      </c>
      <c r="AK43">
        <f t="shared" si="41"/>
        <v>0</v>
      </c>
      <c r="AL43">
        <f t="shared" si="44"/>
        <v>28.711400000000001</v>
      </c>
      <c r="AM43">
        <f t="shared" si="45"/>
        <v>176058.30480000001</v>
      </c>
      <c r="AN43">
        <f t="shared" si="46"/>
        <v>0.63380989728000003</v>
      </c>
      <c r="AO43">
        <f t="shared" si="47"/>
        <v>45.812128922187298</v>
      </c>
    </row>
    <row r="44" spans="2:41">
      <c r="C44" t="s">
        <v>37</v>
      </c>
      <c r="N44">
        <f>Tables!J8</f>
        <v>208</v>
      </c>
      <c r="O44">
        <f>Tables!K8</f>
        <v>171</v>
      </c>
      <c r="P44">
        <f>Tables!L8</f>
        <v>0</v>
      </c>
      <c r="Q44">
        <f>Tables!M8</f>
        <v>34</v>
      </c>
      <c r="R44">
        <f>Tables!N8</f>
        <v>0</v>
      </c>
      <c r="S44">
        <f t="shared" si="28"/>
        <v>74</v>
      </c>
      <c r="T44">
        <f t="shared" si="40"/>
        <v>487</v>
      </c>
      <c r="U44">
        <f t="shared" si="29"/>
        <v>10</v>
      </c>
      <c r="X44" s="10">
        <f t="shared" si="30"/>
        <v>42.664186046511631</v>
      </c>
      <c r="Y44" s="10">
        <f t="shared" si="31"/>
        <v>42.2</v>
      </c>
      <c r="Z44" s="10">
        <f t="shared" si="32"/>
        <v>0</v>
      </c>
      <c r="AA44" s="10">
        <f t="shared" si="33"/>
        <v>11.146486486486488</v>
      </c>
      <c r="AB44" s="10">
        <f t="shared" si="34"/>
        <v>0</v>
      </c>
      <c r="AC44" s="10">
        <f t="shared" si="35"/>
        <v>8.671875</v>
      </c>
      <c r="AD44">
        <f t="shared" si="42"/>
        <v>104.68254753299811</v>
      </c>
      <c r="AF44">
        <f t="shared" si="43"/>
        <v>42.664186046511631</v>
      </c>
      <c r="AG44">
        <f t="shared" si="36"/>
        <v>43.044000000000004</v>
      </c>
      <c r="AH44">
        <f t="shared" si="37"/>
        <v>0</v>
      </c>
      <c r="AI44">
        <f t="shared" si="38"/>
        <v>11.146486486486488</v>
      </c>
      <c r="AJ44">
        <f t="shared" si="39"/>
        <v>0</v>
      </c>
      <c r="AK44">
        <f t="shared" si="41"/>
        <v>8.8453125000000004</v>
      </c>
      <c r="AL44">
        <f t="shared" si="44"/>
        <v>105.69998503299811</v>
      </c>
      <c r="AM44">
        <f t="shared" si="45"/>
        <v>648152.30822234449</v>
      </c>
      <c r="AN44">
        <f t="shared" si="46"/>
        <v>2.3333483096004399</v>
      </c>
      <c r="AO44">
        <f t="shared" si="47"/>
        <v>48.145477231787737</v>
      </c>
    </row>
    <row r="45" spans="2:41">
      <c r="C45" t="s">
        <v>38</v>
      </c>
      <c r="N45">
        <f>Tables!J9</f>
        <v>19</v>
      </c>
      <c r="O45">
        <f>Tables!K9</f>
        <v>85</v>
      </c>
      <c r="P45">
        <f>Tables!L9</f>
        <v>5</v>
      </c>
      <c r="Q45">
        <f>Tables!M9</f>
        <v>21</v>
      </c>
      <c r="R45">
        <f>Tables!N9</f>
        <v>4</v>
      </c>
      <c r="S45">
        <f t="shared" si="28"/>
        <v>4</v>
      </c>
      <c r="T45">
        <f t="shared" si="40"/>
        <v>138</v>
      </c>
      <c r="U45">
        <f t="shared" si="29"/>
        <v>0</v>
      </c>
      <c r="X45" s="10">
        <f t="shared" si="30"/>
        <v>211.35125999999994</v>
      </c>
      <c r="Y45" s="10">
        <f t="shared" si="31"/>
        <v>265.34000000000003</v>
      </c>
      <c r="Z45" s="10">
        <f t="shared" si="32"/>
        <v>6.879999999999999</v>
      </c>
      <c r="AA45" s="10">
        <f t="shared" si="33"/>
        <v>40.959999999999994</v>
      </c>
      <c r="AB45" s="10">
        <f t="shared" si="34"/>
        <v>9.23</v>
      </c>
      <c r="AC45" s="10">
        <f t="shared" si="35"/>
        <v>9.6999999999999993</v>
      </c>
      <c r="AD45">
        <f t="shared" si="42"/>
        <v>543.46126000000004</v>
      </c>
      <c r="AF45">
        <f t="shared" si="43"/>
        <v>211.35125999999994</v>
      </c>
      <c r="AG45">
        <f t="shared" si="36"/>
        <v>270.64680000000004</v>
      </c>
      <c r="AH45">
        <f t="shared" si="37"/>
        <v>6.879999999999999</v>
      </c>
      <c r="AI45">
        <f t="shared" si="38"/>
        <v>40.959999999999994</v>
      </c>
      <c r="AJ45">
        <f t="shared" si="39"/>
        <v>9.23</v>
      </c>
      <c r="AK45">
        <f t="shared" si="41"/>
        <v>9.8940000000000001</v>
      </c>
      <c r="AL45">
        <f t="shared" si="44"/>
        <v>548.96206000000006</v>
      </c>
      <c r="AM45">
        <f t="shared" si="45"/>
        <v>3366235.3519200003</v>
      </c>
      <c r="AN45">
        <f t="shared" si="46"/>
        <v>12.118447266912</v>
      </c>
      <c r="AO45">
        <f t="shared" si="47"/>
        <v>60.263924498699737</v>
      </c>
    </row>
    <row r="46" spans="2:41">
      <c r="C46" t="s">
        <v>39</v>
      </c>
      <c r="N46">
        <f>Tables!J10</f>
        <v>52</v>
      </c>
      <c r="O46">
        <f>Tables!K10</f>
        <v>28</v>
      </c>
      <c r="P46">
        <f>Tables!L10</f>
        <v>1</v>
      </c>
      <c r="Q46">
        <f>Tables!M10</f>
        <v>0</v>
      </c>
      <c r="R46">
        <f>Tables!N10</f>
        <v>7</v>
      </c>
      <c r="S46">
        <f t="shared" si="28"/>
        <v>3</v>
      </c>
      <c r="T46">
        <f t="shared" si="40"/>
        <v>91</v>
      </c>
      <c r="U46">
        <f t="shared" si="29"/>
        <v>2</v>
      </c>
      <c r="X46" s="10">
        <f t="shared" si="30"/>
        <v>100.97811320754717</v>
      </c>
      <c r="Y46" s="10">
        <f t="shared" si="31"/>
        <v>99.78</v>
      </c>
      <c r="Z46" s="10">
        <f t="shared" si="32"/>
        <v>2.2999999999999998</v>
      </c>
      <c r="AA46" s="10">
        <f t="shared" si="33"/>
        <v>0</v>
      </c>
      <c r="AB46" s="10">
        <f t="shared" si="34"/>
        <v>6.1687500000000011</v>
      </c>
      <c r="AC46" s="10">
        <f t="shared" si="35"/>
        <v>12</v>
      </c>
      <c r="AD46">
        <f t="shared" si="42"/>
        <v>221.22686320754718</v>
      </c>
      <c r="AF46">
        <f t="shared" si="43"/>
        <v>100.97811320754717</v>
      </c>
      <c r="AG46">
        <f t="shared" si="36"/>
        <v>101.7756</v>
      </c>
      <c r="AH46">
        <f t="shared" si="37"/>
        <v>2.2999999999999998</v>
      </c>
      <c r="AI46">
        <f t="shared" si="38"/>
        <v>0</v>
      </c>
      <c r="AJ46">
        <f t="shared" si="39"/>
        <v>6.1687500000000011</v>
      </c>
      <c r="AK46">
        <f t="shared" si="41"/>
        <v>12.24</v>
      </c>
      <c r="AL46">
        <f t="shared" si="44"/>
        <v>223.46246320754716</v>
      </c>
      <c r="AM46">
        <f t="shared" si="45"/>
        <v>1370271.8243886791</v>
      </c>
      <c r="AN46">
        <f t="shared" si="46"/>
        <v>4.9329785677992444</v>
      </c>
      <c r="AO46">
        <f t="shared" si="47"/>
        <v>65.196903066498976</v>
      </c>
    </row>
    <row r="47" spans="2:41">
      <c r="C47" t="s">
        <v>40</v>
      </c>
      <c r="N47">
        <f>Tables!J11</f>
        <v>40</v>
      </c>
      <c r="O47">
        <f>Tables!K11</f>
        <v>116</v>
      </c>
      <c r="P47">
        <f>Tables!L11</f>
        <v>10</v>
      </c>
      <c r="Q47">
        <f>Tables!M11</f>
        <v>24</v>
      </c>
      <c r="R47">
        <f>Tables!N11</f>
        <v>1</v>
      </c>
      <c r="S47">
        <f t="shared" si="28"/>
        <v>4</v>
      </c>
      <c r="T47">
        <f t="shared" si="40"/>
        <v>195</v>
      </c>
      <c r="U47">
        <f t="shared" si="29"/>
        <v>2</v>
      </c>
      <c r="X47" s="10">
        <f t="shared" si="30"/>
        <v>107.38095238095242</v>
      </c>
      <c r="Y47" s="10">
        <f t="shared" si="31"/>
        <v>109.35000000000004</v>
      </c>
      <c r="Z47" s="10">
        <f t="shared" si="32"/>
        <v>7.4700000000000006</v>
      </c>
      <c r="AA47" s="10">
        <f t="shared" si="33"/>
        <v>0</v>
      </c>
      <c r="AB47" s="10">
        <f t="shared" si="34"/>
        <v>0.1</v>
      </c>
      <c r="AC47" s="10">
        <f t="shared" si="35"/>
        <v>6</v>
      </c>
      <c r="AD47">
        <f t="shared" si="42"/>
        <v>230.30095238095245</v>
      </c>
      <c r="AF47">
        <f t="shared" si="43"/>
        <v>107.38095238095242</v>
      </c>
      <c r="AG47">
        <f t="shared" si="36"/>
        <v>111.53700000000003</v>
      </c>
      <c r="AH47">
        <f t="shared" si="37"/>
        <v>7.4700000000000006</v>
      </c>
      <c r="AI47">
        <f t="shared" si="38"/>
        <v>0</v>
      </c>
      <c r="AJ47">
        <f t="shared" si="39"/>
        <v>0.1</v>
      </c>
      <c r="AK47">
        <f t="shared" si="41"/>
        <v>6.12</v>
      </c>
      <c r="AL47">
        <f t="shared" si="44"/>
        <v>232.60795238095244</v>
      </c>
      <c r="AM47">
        <f t="shared" si="45"/>
        <v>1426351.9640000004</v>
      </c>
      <c r="AN47">
        <f t="shared" si="46"/>
        <v>5.1348670704000012</v>
      </c>
      <c r="AO47">
        <f t="shared" si="47"/>
        <v>70.331770136898982</v>
      </c>
    </row>
    <row r="48" spans="2:41">
      <c r="C48" t="s">
        <v>41</v>
      </c>
      <c r="N48">
        <f>Tables!J12</f>
        <v>57</v>
      </c>
      <c r="O48">
        <f>Tables!K12</f>
        <v>88</v>
      </c>
      <c r="P48">
        <f>Tables!L12</f>
        <v>8</v>
      </c>
      <c r="Q48">
        <f>Tables!M12</f>
        <v>18</v>
      </c>
      <c r="R48">
        <f>Tables!N12</f>
        <v>6</v>
      </c>
      <c r="S48">
        <f t="shared" si="28"/>
        <v>2</v>
      </c>
      <c r="T48">
        <f t="shared" si="40"/>
        <v>179</v>
      </c>
      <c r="U48">
        <f t="shared" si="29"/>
        <v>0</v>
      </c>
      <c r="X48" s="10">
        <f t="shared" si="30"/>
        <v>242.82999999999993</v>
      </c>
      <c r="Y48" s="10">
        <f t="shared" si="31"/>
        <v>155.25000000000009</v>
      </c>
      <c r="Z48" s="10">
        <f t="shared" si="32"/>
        <v>12.45</v>
      </c>
      <c r="AA48" s="10">
        <f t="shared" si="33"/>
        <v>0</v>
      </c>
      <c r="AB48" s="10">
        <f t="shared" si="34"/>
        <v>11.2</v>
      </c>
      <c r="AC48" s="10">
        <f t="shared" si="35"/>
        <v>8.5</v>
      </c>
      <c r="AD48">
        <f t="shared" si="42"/>
        <v>430.23</v>
      </c>
      <c r="AF48">
        <f t="shared" si="43"/>
        <v>242.82999999999993</v>
      </c>
      <c r="AG48">
        <f t="shared" si="36"/>
        <v>158.35500000000008</v>
      </c>
      <c r="AH48">
        <f t="shared" si="37"/>
        <v>12.45</v>
      </c>
      <c r="AI48">
        <f t="shared" si="38"/>
        <v>0</v>
      </c>
      <c r="AJ48">
        <f t="shared" si="39"/>
        <v>11.2</v>
      </c>
      <c r="AK48">
        <f t="shared" si="41"/>
        <v>8.67</v>
      </c>
      <c r="AL48">
        <f t="shared" si="44"/>
        <v>433.505</v>
      </c>
      <c r="AM48">
        <f t="shared" si="45"/>
        <v>2658252.66</v>
      </c>
      <c r="AN48">
        <f t="shared" si="46"/>
        <v>9.5697095759999993</v>
      </c>
      <c r="AO48">
        <f t="shared" si="47"/>
        <v>79.901479712898976</v>
      </c>
    </row>
    <row r="49" spans="2:41">
      <c r="C49" t="s">
        <v>42</v>
      </c>
      <c r="N49">
        <f>Tables!J13</f>
        <v>7</v>
      </c>
      <c r="O49">
        <f>Tables!K13</f>
        <v>40</v>
      </c>
      <c r="P49">
        <f>Tables!L13</f>
        <v>6</v>
      </c>
      <c r="Q49">
        <f>Tables!M13</f>
        <v>18</v>
      </c>
      <c r="R49">
        <f>Tables!N13</f>
        <v>5</v>
      </c>
      <c r="S49">
        <f t="shared" si="28"/>
        <v>8</v>
      </c>
      <c r="T49">
        <f t="shared" si="40"/>
        <v>84</v>
      </c>
      <c r="U49">
        <f t="shared" si="29"/>
        <v>2</v>
      </c>
      <c r="X49" s="10">
        <f t="shared" si="30"/>
        <v>11.45</v>
      </c>
      <c r="Y49" s="10">
        <f t="shared" si="31"/>
        <v>60.419000000000011</v>
      </c>
      <c r="Z49" s="10">
        <f t="shared" si="32"/>
        <v>5.1999999999999993</v>
      </c>
      <c r="AA49" s="10">
        <f t="shared" si="33"/>
        <v>0</v>
      </c>
      <c r="AB49" s="10">
        <f t="shared" si="34"/>
        <v>6.3</v>
      </c>
      <c r="AC49" s="10">
        <f t="shared" si="35"/>
        <v>7</v>
      </c>
      <c r="AD49">
        <f t="shared" si="42"/>
        <v>90.369000000000014</v>
      </c>
      <c r="AF49">
        <f t="shared" si="43"/>
        <v>11.45</v>
      </c>
      <c r="AG49">
        <f t="shared" si="36"/>
        <v>61.627380000000009</v>
      </c>
      <c r="AH49">
        <f t="shared" si="37"/>
        <v>5.1999999999999993</v>
      </c>
      <c r="AI49">
        <f t="shared" si="38"/>
        <v>0</v>
      </c>
      <c r="AJ49">
        <f t="shared" si="39"/>
        <v>6.3</v>
      </c>
      <c r="AK49">
        <f t="shared" si="41"/>
        <v>7.14</v>
      </c>
      <c r="AL49">
        <f t="shared" si="44"/>
        <v>91.717380000000006</v>
      </c>
      <c r="AM49">
        <f t="shared" si="45"/>
        <v>562410.97415999998</v>
      </c>
      <c r="AN49">
        <f t="shared" si="46"/>
        <v>2.0246795069759997</v>
      </c>
      <c r="AO49">
        <f t="shared" si="47"/>
        <v>81.926159219874975</v>
      </c>
    </row>
    <row r="50" spans="2:41">
      <c r="C50" t="s">
        <v>43</v>
      </c>
      <c r="N50">
        <f>Tables!J14</f>
        <v>12</v>
      </c>
      <c r="O50">
        <f>Tables!K14</f>
        <v>18</v>
      </c>
      <c r="P50">
        <f>Tables!L14</f>
        <v>1</v>
      </c>
      <c r="Q50">
        <f>Tables!M14</f>
        <v>5</v>
      </c>
      <c r="R50">
        <f>Tables!N14</f>
        <v>0</v>
      </c>
      <c r="S50">
        <f t="shared" si="28"/>
        <v>5</v>
      </c>
      <c r="T50">
        <f t="shared" si="40"/>
        <v>41</v>
      </c>
      <c r="U50">
        <f t="shared" si="29"/>
        <v>1</v>
      </c>
      <c r="X50" s="10">
        <f t="shared" si="30"/>
        <v>42.646153846153851</v>
      </c>
      <c r="Y50" s="10">
        <f t="shared" si="31"/>
        <v>66.88000000000001</v>
      </c>
      <c r="Z50" s="10">
        <f t="shared" si="32"/>
        <v>1.1000000000000001</v>
      </c>
      <c r="AA50" s="10">
        <f t="shared" si="33"/>
        <v>0</v>
      </c>
      <c r="AB50" s="10">
        <f t="shared" si="34"/>
        <v>0</v>
      </c>
      <c r="AC50" s="10">
        <f t="shared" si="35"/>
        <v>178.625</v>
      </c>
      <c r="AD50">
        <f t="shared" si="42"/>
        <v>289.25115384615384</v>
      </c>
      <c r="AF50">
        <f t="shared" si="43"/>
        <v>42.646153846153851</v>
      </c>
      <c r="AG50">
        <f t="shared" si="36"/>
        <v>68.217600000000004</v>
      </c>
      <c r="AH50">
        <f t="shared" si="37"/>
        <v>1.1000000000000001</v>
      </c>
      <c r="AI50">
        <f t="shared" si="38"/>
        <v>0</v>
      </c>
      <c r="AJ50">
        <f t="shared" si="39"/>
        <v>0</v>
      </c>
      <c r="AK50">
        <f t="shared" si="41"/>
        <v>182.19749999999999</v>
      </c>
      <c r="AL50">
        <f t="shared" si="44"/>
        <v>294.16125384615384</v>
      </c>
      <c r="AM50">
        <f t="shared" si="45"/>
        <v>1803796.8085846154</v>
      </c>
      <c r="AN50">
        <f t="shared" si="46"/>
        <v>6.4936685109046151</v>
      </c>
      <c r="AO50">
        <f t="shared" si="47"/>
        <v>88.419827730779588</v>
      </c>
    </row>
    <row r="51" spans="2:41">
      <c r="C51" t="s">
        <v>44</v>
      </c>
      <c r="N51">
        <f>Tables!J15</f>
        <v>0</v>
      </c>
      <c r="O51">
        <f>Tables!K15</f>
        <v>21</v>
      </c>
      <c r="P51">
        <f>Tables!L15</f>
        <v>0</v>
      </c>
      <c r="Q51">
        <f>Tables!M15</f>
        <v>0</v>
      </c>
      <c r="R51">
        <f>Tables!N15</f>
        <v>0</v>
      </c>
      <c r="S51">
        <f t="shared" si="28"/>
        <v>3</v>
      </c>
      <c r="T51">
        <f t="shared" si="40"/>
        <v>24</v>
      </c>
      <c r="U51">
        <f t="shared" si="29"/>
        <v>0</v>
      </c>
      <c r="X51" s="10">
        <f t="shared" si="30"/>
        <v>0</v>
      </c>
      <c r="Y51" s="10">
        <f t="shared" si="31"/>
        <v>9.93</v>
      </c>
      <c r="Z51" s="10">
        <f t="shared" si="32"/>
        <v>0</v>
      </c>
      <c r="AA51" s="10">
        <f t="shared" si="33"/>
        <v>0</v>
      </c>
      <c r="AB51" s="10">
        <f t="shared" si="34"/>
        <v>0</v>
      </c>
      <c r="AC51" s="10">
        <f t="shared" si="35"/>
        <v>1.1299999999999999</v>
      </c>
      <c r="AD51">
        <f t="shared" si="42"/>
        <v>11.059999999999999</v>
      </c>
      <c r="AF51">
        <f t="shared" si="43"/>
        <v>0</v>
      </c>
      <c r="AG51">
        <f t="shared" si="36"/>
        <v>10.1286</v>
      </c>
      <c r="AH51">
        <f t="shared" si="37"/>
        <v>0</v>
      </c>
      <c r="AI51">
        <f t="shared" si="38"/>
        <v>0</v>
      </c>
      <c r="AJ51">
        <f t="shared" si="39"/>
        <v>0</v>
      </c>
      <c r="AK51">
        <f t="shared" si="41"/>
        <v>1.1525999999999998</v>
      </c>
      <c r="AL51">
        <f t="shared" si="44"/>
        <v>11.2812</v>
      </c>
      <c r="AM51">
        <f t="shared" si="45"/>
        <v>69176.318400000004</v>
      </c>
      <c r="AN51">
        <f t="shared" si="46"/>
        <v>0.24903474623999999</v>
      </c>
      <c r="AO51">
        <f t="shared" si="47"/>
        <v>88.668862477019587</v>
      </c>
    </row>
    <row r="52" spans="2:41">
      <c r="C52" t="s">
        <v>45</v>
      </c>
      <c r="N52">
        <f>Tables!J16</f>
        <v>3</v>
      </c>
      <c r="O52">
        <f>Tables!K16</f>
        <v>11</v>
      </c>
      <c r="P52">
        <f>Tables!L16</f>
        <v>2</v>
      </c>
      <c r="Q52">
        <f>Tables!M16</f>
        <v>4</v>
      </c>
      <c r="R52">
        <f>Tables!N16</f>
        <v>1</v>
      </c>
      <c r="S52">
        <f t="shared" si="28"/>
        <v>3</v>
      </c>
      <c r="T52">
        <f t="shared" si="40"/>
        <v>24</v>
      </c>
      <c r="U52">
        <f t="shared" si="29"/>
        <v>0</v>
      </c>
      <c r="X52" s="10">
        <f t="shared" si="30"/>
        <v>0.30000000000000004</v>
      </c>
      <c r="Y52" s="10">
        <f t="shared" si="31"/>
        <v>0.99799999999999978</v>
      </c>
      <c r="Z52" s="10">
        <f t="shared" si="32"/>
        <v>0.2</v>
      </c>
      <c r="AA52" s="10">
        <f t="shared" si="33"/>
        <v>0.4</v>
      </c>
      <c r="AB52" s="10">
        <f t="shared" si="34"/>
        <v>0.1</v>
      </c>
      <c r="AC52" s="10">
        <f t="shared" si="35"/>
        <v>0.30000000000000004</v>
      </c>
      <c r="AD52">
        <f t="shared" si="42"/>
        <v>2.298</v>
      </c>
      <c r="AF52">
        <f t="shared" si="43"/>
        <v>0.30000000000000004</v>
      </c>
      <c r="AG52">
        <f t="shared" si="36"/>
        <v>1.0179599999999998</v>
      </c>
      <c r="AH52">
        <f t="shared" si="37"/>
        <v>0.2</v>
      </c>
      <c r="AI52">
        <f t="shared" si="38"/>
        <v>0.4</v>
      </c>
      <c r="AJ52">
        <f t="shared" si="39"/>
        <v>0.1</v>
      </c>
      <c r="AK52">
        <f t="shared" si="41"/>
        <v>0.30600000000000005</v>
      </c>
      <c r="AL52">
        <f t="shared" si="44"/>
        <v>2.32396</v>
      </c>
      <c r="AM52">
        <f t="shared" si="45"/>
        <v>14250.522720000001</v>
      </c>
      <c r="AN52">
        <f t="shared" si="46"/>
        <v>5.1301881792000001E-2</v>
      </c>
      <c r="AO52">
        <f t="shared" si="47"/>
        <v>88.720164358811587</v>
      </c>
    </row>
    <row r="53" spans="2:41">
      <c r="C53" t="s">
        <v>46</v>
      </c>
      <c r="N53">
        <f>Tables!J17</f>
        <v>7</v>
      </c>
      <c r="O53">
        <f>Tables!K17</f>
        <v>100</v>
      </c>
      <c r="P53">
        <f>Tables!L17</f>
        <v>1</v>
      </c>
      <c r="Q53">
        <f>Tables!M17</f>
        <v>2</v>
      </c>
      <c r="R53">
        <f>Tables!N17</f>
        <v>2</v>
      </c>
      <c r="S53">
        <f t="shared" si="28"/>
        <v>7</v>
      </c>
      <c r="T53">
        <f t="shared" si="40"/>
        <v>119</v>
      </c>
      <c r="U53">
        <f t="shared" si="29"/>
        <v>5</v>
      </c>
      <c r="X53" s="10">
        <f t="shared" si="30"/>
        <v>25.234999999999996</v>
      </c>
      <c r="Y53" s="10">
        <f t="shared" si="31"/>
        <v>70.527000000000015</v>
      </c>
      <c r="Z53" s="10">
        <f t="shared" si="32"/>
        <v>0.75</v>
      </c>
      <c r="AA53" s="10">
        <f t="shared" si="33"/>
        <v>0</v>
      </c>
      <c r="AB53" s="10">
        <f t="shared" si="34"/>
        <v>4.5999999999999996</v>
      </c>
      <c r="AC53" s="10">
        <f t="shared" si="35"/>
        <v>4.55</v>
      </c>
      <c r="AD53">
        <f t="shared" si="42"/>
        <v>105.66200000000001</v>
      </c>
      <c r="AF53">
        <f t="shared" si="43"/>
        <v>25.234999999999996</v>
      </c>
      <c r="AG53">
        <f t="shared" si="36"/>
        <v>71.937540000000013</v>
      </c>
      <c r="AH53">
        <f t="shared" si="37"/>
        <v>0.75</v>
      </c>
      <c r="AI53">
        <f t="shared" si="38"/>
        <v>0</v>
      </c>
      <c r="AJ53">
        <f t="shared" si="39"/>
        <v>4.5999999999999996</v>
      </c>
      <c r="AK53">
        <f t="shared" si="41"/>
        <v>4.641</v>
      </c>
      <c r="AL53">
        <f t="shared" si="44"/>
        <v>107.16354000000001</v>
      </c>
      <c r="AM53">
        <f t="shared" si="45"/>
        <v>657126.82728000009</v>
      </c>
      <c r="AN53">
        <f t="shared" si="46"/>
        <v>2.3656565782080001</v>
      </c>
      <c r="AO53">
        <f t="shared" si="47"/>
        <v>91.085820937019591</v>
      </c>
    </row>
    <row r="54" spans="2:41">
      <c r="C54" t="s">
        <v>47</v>
      </c>
      <c r="N54">
        <f>Tables!J18</f>
        <v>0</v>
      </c>
      <c r="O54">
        <f>Tables!K18</f>
        <v>12</v>
      </c>
      <c r="P54">
        <f>Tables!L18</f>
        <v>0</v>
      </c>
      <c r="Q54">
        <f>Tables!M18</f>
        <v>0</v>
      </c>
      <c r="R54">
        <f>Tables!N18</f>
        <v>0</v>
      </c>
      <c r="S54">
        <f t="shared" si="28"/>
        <v>0</v>
      </c>
      <c r="T54">
        <f t="shared" si="40"/>
        <v>12</v>
      </c>
      <c r="U54">
        <f t="shared" si="29"/>
        <v>0</v>
      </c>
      <c r="X54" s="10">
        <f t="shared" si="30"/>
        <v>0</v>
      </c>
      <c r="Y54" s="10">
        <f t="shared" si="31"/>
        <v>6.8569999999999993</v>
      </c>
      <c r="Z54" s="10">
        <f t="shared" si="32"/>
        <v>0</v>
      </c>
      <c r="AA54" s="10">
        <f t="shared" si="33"/>
        <v>0</v>
      </c>
      <c r="AB54" s="10">
        <f t="shared" si="34"/>
        <v>0</v>
      </c>
      <c r="AC54" s="10">
        <f t="shared" si="35"/>
        <v>0</v>
      </c>
      <c r="AD54">
        <f t="shared" si="42"/>
        <v>6.8569999999999993</v>
      </c>
      <c r="AF54">
        <f t="shared" si="43"/>
        <v>0</v>
      </c>
      <c r="AG54">
        <f t="shared" si="36"/>
        <v>6.9941399999999989</v>
      </c>
      <c r="AH54">
        <f t="shared" si="37"/>
        <v>0</v>
      </c>
      <c r="AI54">
        <f t="shared" si="38"/>
        <v>0</v>
      </c>
      <c r="AJ54">
        <f t="shared" si="39"/>
        <v>0</v>
      </c>
      <c r="AK54">
        <f t="shared" si="41"/>
        <v>0</v>
      </c>
      <c r="AL54">
        <f t="shared" si="44"/>
        <v>6.9941399999999989</v>
      </c>
      <c r="AM54">
        <f t="shared" si="45"/>
        <v>42888.066479999994</v>
      </c>
      <c r="AN54">
        <f t="shared" si="46"/>
        <v>0.15439703932799997</v>
      </c>
      <c r="AO54">
        <f t="shared" si="47"/>
        <v>91.240217976347594</v>
      </c>
    </row>
    <row r="55" spans="2:41">
      <c r="C55" t="s">
        <v>15</v>
      </c>
      <c r="N55">
        <f>Tables!J19</f>
        <v>24</v>
      </c>
      <c r="O55">
        <f>Tables!K19</f>
        <v>40</v>
      </c>
      <c r="P55">
        <f>Tables!L19</f>
        <v>1</v>
      </c>
      <c r="Q55">
        <f>Tables!M19</f>
        <v>3</v>
      </c>
      <c r="R55">
        <f>Tables!N19</f>
        <v>0</v>
      </c>
      <c r="S55">
        <f t="shared" si="28"/>
        <v>120</v>
      </c>
      <c r="T55">
        <f t="shared" si="40"/>
        <v>188</v>
      </c>
      <c r="U55">
        <f t="shared" si="29"/>
        <v>2</v>
      </c>
      <c r="X55" s="10">
        <f t="shared" si="30"/>
        <v>90.096000000000018</v>
      </c>
      <c r="Y55" s="10">
        <f t="shared" si="31"/>
        <v>245.39999999999998</v>
      </c>
      <c r="Z55" s="10">
        <f t="shared" si="32"/>
        <v>8</v>
      </c>
      <c r="AA55" s="10">
        <f t="shared" si="33"/>
        <v>0</v>
      </c>
      <c r="AB55" s="10">
        <f t="shared" si="34"/>
        <v>0</v>
      </c>
      <c r="AC55" s="10">
        <f t="shared" si="35"/>
        <v>1253.8372881355936</v>
      </c>
      <c r="AD55">
        <f t="shared" si="42"/>
        <v>1597.3332881355936</v>
      </c>
      <c r="AF55">
        <f t="shared" si="43"/>
        <v>90.096000000000018</v>
      </c>
      <c r="AG55">
        <f t="shared" si="36"/>
        <v>250.30799999999996</v>
      </c>
      <c r="AH55">
        <f t="shared" si="37"/>
        <v>8</v>
      </c>
      <c r="AI55">
        <f t="shared" si="38"/>
        <v>0</v>
      </c>
      <c r="AJ55">
        <f t="shared" si="39"/>
        <v>0</v>
      </c>
      <c r="AK55">
        <f t="shared" si="41"/>
        <v>1278.9140338983054</v>
      </c>
      <c r="AL55">
        <f>SUM(AF55:AK55)</f>
        <v>1627.3180338983054</v>
      </c>
      <c r="AM55">
        <f t="shared" si="45"/>
        <v>9978714.1838644091</v>
      </c>
      <c r="AN55">
        <f t="shared" si="46"/>
        <v>35.923371061911872</v>
      </c>
      <c r="AO55">
        <f t="shared" si="47"/>
        <v>127.16358903825946</v>
      </c>
    </row>
    <row r="56" spans="2:41">
      <c r="U56">
        <f>SUM(U39:U55)</f>
        <v>28</v>
      </c>
      <c r="AF56">
        <f t="shared" ref="AF56:AN56" si="48">SUM(AF39:AF55)</f>
        <v>1441.9526911221906</v>
      </c>
      <c r="AG56">
        <f t="shared" si="48"/>
        <v>2583.4238700000001</v>
      </c>
      <c r="AH56">
        <f t="shared" si="48"/>
        <v>59.414999999999999</v>
      </c>
      <c r="AI56">
        <f t="shared" si="48"/>
        <v>105.35170387779084</v>
      </c>
      <c r="AJ56">
        <f t="shared" si="48"/>
        <v>44.298749999999998</v>
      </c>
      <c r="AK56">
        <f t="shared" si="48"/>
        <v>1526.0307797316389</v>
      </c>
      <c r="AL56">
        <f t="shared" si="48"/>
        <v>5760.4727947316214</v>
      </c>
      <c r="AM56">
        <f t="shared" si="48"/>
        <v>35323219.177294299</v>
      </c>
      <c r="AN56">
        <f t="shared" si="48"/>
        <v>127.16358903825946</v>
      </c>
    </row>
    <row r="59" spans="2:41">
      <c r="B59">
        <v>2030</v>
      </c>
      <c r="C59" t="s">
        <v>50</v>
      </c>
      <c r="N59" t="s">
        <v>7</v>
      </c>
      <c r="X59" t="s">
        <v>55</v>
      </c>
      <c r="AF59" s="8">
        <v>0</v>
      </c>
      <c r="AG59" s="8">
        <v>0.02</v>
      </c>
      <c r="AH59" s="8">
        <v>0</v>
      </c>
      <c r="AI59" s="8">
        <v>0</v>
      </c>
      <c r="AJ59" s="8">
        <v>0</v>
      </c>
      <c r="AK59" s="8">
        <v>0.02</v>
      </c>
      <c r="AM59">
        <f>AM37</f>
        <v>6132</v>
      </c>
      <c r="AN59">
        <v>3.5999999999999998E-6</v>
      </c>
    </row>
    <row r="60" spans="2:41">
      <c r="D60" s="2" t="s">
        <v>10</v>
      </c>
      <c r="E60" s="2" t="s">
        <v>11</v>
      </c>
      <c r="F60" s="2" t="s">
        <v>12</v>
      </c>
      <c r="G60" s="2" t="s">
        <v>13</v>
      </c>
      <c r="H60" s="2" t="s">
        <v>14</v>
      </c>
      <c r="I60" s="2" t="s">
        <v>15</v>
      </c>
      <c r="N60" s="2" t="s">
        <v>10</v>
      </c>
      <c r="O60" s="2" t="s">
        <v>11</v>
      </c>
      <c r="P60" s="2" t="s">
        <v>12</v>
      </c>
      <c r="Q60" s="2" t="s">
        <v>13</v>
      </c>
      <c r="R60" s="2" t="s">
        <v>14</v>
      </c>
      <c r="S60" s="2" t="s">
        <v>15</v>
      </c>
      <c r="T60" s="2" t="s">
        <v>18</v>
      </c>
      <c r="U60" s="2" t="s">
        <v>51</v>
      </c>
      <c r="X60" s="2" t="s">
        <v>10</v>
      </c>
      <c r="Y60" s="2" t="s">
        <v>11</v>
      </c>
      <c r="Z60" s="2" t="s">
        <v>12</v>
      </c>
      <c r="AA60" s="2" t="s">
        <v>13</v>
      </c>
      <c r="AB60" s="2" t="s">
        <v>14</v>
      </c>
      <c r="AC60" s="2" t="s">
        <v>15</v>
      </c>
      <c r="AD60" s="2" t="s">
        <v>18</v>
      </c>
      <c r="AE60" s="2"/>
      <c r="AF60" s="2" t="s">
        <v>10</v>
      </c>
      <c r="AG60" s="2" t="s">
        <v>11</v>
      </c>
      <c r="AH60" s="2" t="s">
        <v>12</v>
      </c>
      <c r="AI60" s="2" t="s">
        <v>13</v>
      </c>
      <c r="AJ60" s="2" t="s">
        <v>14</v>
      </c>
      <c r="AK60" s="2" t="s">
        <v>15</v>
      </c>
      <c r="AL60" s="2" t="s">
        <v>16</v>
      </c>
      <c r="AM60" s="2" t="s">
        <v>52</v>
      </c>
      <c r="AN60" s="2" t="s">
        <v>22</v>
      </c>
    </row>
    <row r="61" spans="2:41">
      <c r="C61" t="s">
        <v>30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0.02</v>
      </c>
      <c r="N61">
        <f>Tables!S3</f>
        <v>2</v>
      </c>
      <c r="O61">
        <f>Tables!T3</f>
        <v>2</v>
      </c>
      <c r="P61">
        <f>Tables!U3</f>
        <v>4</v>
      </c>
      <c r="Q61">
        <f>Tables!V3</f>
        <v>7</v>
      </c>
      <c r="R61">
        <f>Tables!W3</f>
        <v>2</v>
      </c>
      <c r="S61">
        <f>T39-SUM(N61:R61)</f>
        <v>3</v>
      </c>
      <c r="T61">
        <f>SUM(N61:S61)</f>
        <v>20</v>
      </c>
      <c r="U61">
        <f>S61-S39</f>
        <v>0</v>
      </c>
      <c r="X61" s="4">
        <f t="shared" ref="X61:X77" si="49">N61*X16</f>
        <v>1.8533333333333335</v>
      </c>
      <c r="Y61" s="4">
        <f t="shared" ref="Y61:Y77" si="50">O61*Y16</f>
        <v>1.4279999999999999</v>
      </c>
      <c r="Z61" s="4">
        <f t="shared" ref="Z61:Z77" si="51">P61*Z16</f>
        <v>3.75</v>
      </c>
      <c r="AA61" s="4">
        <f t="shared" ref="AA61:AA77" si="52">Q61*AA16</f>
        <v>7.875</v>
      </c>
      <c r="AB61" s="4">
        <f t="shared" ref="AB61:AB77" si="53">R61*AB16</f>
        <v>1.6</v>
      </c>
      <c r="AC61" s="4">
        <f t="shared" ref="AC61:AC77" si="54">S61*AC16</f>
        <v>3</v>
      </c>
      <c r="AD61">
        <f>SUM(X61:AC61)</f>
        <v>19.506333333333334</v>
      </c>
      <c r="AF61">
        <f>X61+X61*AF59</f>
        <v>1.8533333333333335</v>
      </c>
      <c r="AG61">
        <f>Y61+Y61*$AG$59</f>
        <v>1.4565599999999999</v>
      </c>
      <c r="AH61">
        <f>Z61+Z61*$AH$59</f>
        <v>3.75</v>
      </c>
      <c r="AI61">
        <f>AA61+AA61*$AI$59</f>
        <v>7.875</v>
      </c>
      <c r="AJ61">
        <f>AB61+AB61*$AJ$59</f>
        <v>1.6</v>
      </c>
      <c r="AK61">
        <f>AC61+AC61*$AK$59</f>
        <v>3.06</v>
      </c>
      <c r="AL61">
        <f>SUM(AF61:AK61)</f>
        <v>19.594893333333331</v>
      </c>
      <c r="AM61">
        <f>AL61*AM59</f>
        <v>120155.88591999999</v>
      </c>
      <c r="AN61">
        <f>AM61*AN59</f>
        <v>0.43256118931199994</v>
      </c>
      <c r="AO61">
        <f>AN61</f>
        <v>0.43256118931199994</v>
      </c>
    </row>
    <row r="62" spans="2:41">
      <c r="C62" t="s">
        <v>32</v>
      </c>
      <c r="N62">
        <f>Tables!S4</f>
        <v>0</v>
      </c>
      <c r="O62">
        <f>Tables!T4</f>
        <v>186</v>
      </c>
      <c r="P62">
        <f>Tables!U4</f>
        <v>125</v>
      </c>
      <c r="Q62">
        <f>Tables!V4</f>
        <v>10</v>
      </c>
      <c r="R62">
        <f>Tables!W4</f>
        <v>0</v>
      </c>
      <c r="S62">
        <f>T40-SUM(N62:R62)</f>
        <v>21</v>
      </c>
      <c r="T62">
        <f>SUM(N62:S62)</f>
        <v>342</v>
      </c>
      <c r="U62">
        <f>S62-S40</f>
        <v>14</v>
      </c>
      <c r="X62" s="4">
        <f t="shared" si="49"/>
        <v>0</v>
      </c>
      <c r="Y62" s="4">
        <f t="shared" si="50"/>
        <v>29.710531914893714</v>
      </c>
      <c r="Z62" s="4">
        <f t="shared" si="51"/>
        <v>9.9149999999999849</v>
      </c>
      <c r="AA62" s="4">
        <f t="shared" si="52"/>
        <v>1.8478260869565215</v>
      </c>
      <c r="AB62" s="4">
        <f t="shared" si="53"/>
        <v>0</v>
      </c>
      <c r="AC62" s="4">
        <f t="shared" si="54"/>
        <v>2.0999999999999996</v>
      </c>
      <c r="AD62">
        <f>SUM(X62:AC62)</f>
        <v>43.573358001850224</v>
      </c>
      <c r="AF62">
        <f t="shared" ref="AF62:AF77" si="55">X62+X62*$AF$59</f>
        <v>0</v>
      </c>
      <c r="AG62">
        <f t="shared" ref="AG62:AG77" si="56">Y62+Y62*$AG$59</f>
        <v>30.304742553191588</v>
      </c>
      <c r="AH62">
        <f t="shared" ref="AH62:AH77" si="57">Z62+Z62*$AH$37</f>
        <v>9.9149999999999849</v>
      </c>
      <c r="AI62">
        <f>AA62+AA62*$AI$59</f>
        <v>1.8478260869565215</v>
      </c>
      <c r="AJ62">
        <f t="shared" ref="AJ62:AJ77" si="58">AB62+AB62*$AJ$59</f>
        <v>0</v>
      </c>
      <c r="AK62">
        <f t="shared" ref="AK62:AK77" si="59">AC62+AC62*$AK$59</f>
        <v>2.1419999999999995</v>
      </c>
      <c r="AL62">
        <f>SUM(AF62:AK62)</f>
        <v>44.209568640148092</v>
      </c>
      <c r="AM62">
        <f>AL62*$AM$37</f>
        <v>271093.07490138808</v>
      </c>
      <c r="AN62">
        <f>AM62*$AN$37</f>
        <v>0.9759350696449971</v>
      </c>
      <c r="AO62">
        <f>AO61+AN62</f>
        <v>1.4084962589569971</v>
      </c>
    </row>
    <row r="63" spans="2:41">
      <c r="C63" t="s">
        <v>34</v>
      </c>
      <c r="N63">
        <f>Tables!S5</f>
        <v>8</v>
      </c>
      <c r="O63">
        <f>Tables!T5</f>
        <v>60</v>
      </c>
      <c r="P63">
        <f>Tables!U5</f>
        <v>1</v>
      </c>
      <c r="Q63">
        <f>Tables!V5</f>
        <v>30</v>
      </c>
      <c r="R63">
        <f>Tables!W5</f>
        <v>0</v>
      </c>
      <c r="S63">
        <f t="shared" ref="S63:S77" si="60">T41-SUM(N63:R63)</f>
        <v>14</v>
      </c>
      <c r="T63">
        <f t="shared" ref="T63:T77" si="61">SUM(N63:S63)</f>
        <v>113</v>
      </c>
      <c r="U63">
        <f>S63-S41</f>
        <v>4</v>
      </c>
      <c r="X63" s="4">
        <f t="shared" si="49"/>
        <v>2.7384615384615385</v>
      </c>
      <c r="Y63" s="4">
        <f t="shared" si="50"/>
        <v>12.799499999999995</v>
      </c>
      <c r="Z63" s="4">
        <f t="shared" si="51"/>
        <v>0.1</v>
      </c>
      <c r="AA63" s="4">
        <f t="shared" si="52"/>
        <v>9.8849999999999962</v>
      </c>
      <c r="AB63" s="4">
        <f t="shared" si="53"/>
        <v>0</v>
      </c>
      <c r="AC63" s="4">
        <f t="shared" si="54"/>
        <v>2.9322222222222223</v>
      </c>
      <c r="AD63">
        <f>SUM(X63:AC63)</f>
        <v>28.455183760683752</v>
      </c>
      <c r="AF63">
        <f>X63+X63*$AF$59</f>
        <v>2.7384615384615385</v>
      </c>
      <c r="AG63">
        <f t="shared" si="56"/>
        <v>13.055489999999995</v>
      </c>
      <c r="AH63">
        <f t="shared" si="57"/>
        <v>0.1</v>
      </c>
      <c r="AI63">
        <f t="shared" ref="AI63:AI77" si="62">AA63+AA63*$AI$59</f>
        <v>9.8849999999999962</v>
      </c>
      <c r="AJ63">
        <f t="shared" si="58"/>
        <v>0</v>
      </c>
      <c r="AK63">
        <f t="shared" si="59"/>
        <v>2.9908666666666668</v>
      </c>
      <c r="AL63">
        <f>SUM(AF63:AK63)</f>
        <v>28.769818205128196</v>
      </c>
      <c r="AM63">
        <f>AL63*$AM$37</f>
        <v>176416.5252338461</v>
      </c>
      <c r="AN63">
        <f>AM63*$AN$37</f>
        <v>0.63509949084184592</v>
      </c>
      <c r="AO63">
        <f>AO62+AN63</f>
        <v>2.0435957497988433</v>
      </c>
    </row>
    <row r="64" spans="2:41">
      <c r="C64" t="s">
        <v>35</v>
      </c>
      <c r="N64">
        <f>Tables!S6</f>
        <v>25</v>
      </c>
      <c r="O64">
        <f>Tables!T6</f>
        <v>103</v>
      </c>
      <c r="P64">
        <f>Tables!U6</f>
        <v>5</v>
      </c>
      <c r="Q64">
        <f>Tables!V6</f>
        <v>9</v>
      </c>
      <c r="R64">
        <f>Tables!W6</f>
        <v>1</v>
      </c>
      <c r="S64">
        <f>T42-SUM(N64:R64)</f>
        <v>2</v>
      </c>
      <c r="T64">
        <f>SUM(N64:S64)</f>
        <v>145</v>
      </c>
      <c r="U64">
        <f>S64-S42</f>
        <v>2</v>
      </c>
      <c r="X64" s="4">
        <f t="shared" si="49"/>
        <v>506.48148148148158</v>
      </c>
      <c r="Y64" s="4">
        <f t="shared" si="50"/>
        <v>1343.5100000000002</v>
      </c>
      <c r="Z64" s="4">
        <f t="shared" si="51"/>
        <v>1.3</v>
      </c>
      <c r="AA64" s="4">
        <f t="shared" si="52"/>
        <v>28.68</v>
      </c>
      <c r="AB64" s="4">
        <f t="shared" si="53"/>
        <v>5</v>
      </c>
      <c r="AC64" s="4">
        <f t="shared" si="54"/>
        <v>20</v>
      </c>
      <c r="AD64">
        <f t="shared" ref="AD64:AD77" si="63">SUM(X64:AC64)</f>
        <v>1904.9714814814818</v>
      </c>
      <c r="AF64">
        <f>X64+X64*$AF$59</f>
        <v>506.48148148148158</v>
      </c>
      <c r="AG64">
        <f t="shared" si="56"/>
        <v>1370.3802000000003</v>
      </c>
      <c r="AH64">
        <f t="shared" si="57"/>
        <v>1.3</v>
      </c>
      <c r="AI64">
        <f t="shared" si="62"/>
        <v>28.68</v>
      </c>
      <c r="AJ64">
        <f t="shared" si="58"/>
        <v>5</v>
      </c>
      <c r="AK64">
        <f t="shared" si="59"/>
        <v>20.399999999999999</v>
      </c>
      <c r="AL64">
        <f t="shared" ref="AL64:AL76" si="64">SUM(AF64:AK64)</f>
        <v>1932.2416814814819</v>
      </c>
      <c r="AM64">
        <f t="shared" ref="AM64:AM77" si="65">AL64*$AM$37</f>
        <v>11848505.990844447</v>
      </c>
      <c r="AN64">
        <f t="shared" ref="AN64:AN77" si="66">AM64*$AN$37</f>
        <v>42.65462156704001</v>
      </c>
      <c r="AO64">
        <f t="shared" ref="AO64:AO76" si="67">AO63+AN64</f>
        <v>44.69821731683885</v>
      </c>
    </row>
    <row r="65" spans="3:41">
      <c r="C65" t="s">
        <v>36</v>
      </c>
      <c r="N65">
        <f>Tables!S7</f>
        <v>3</v>
      </c>
      <c r="O65">
        <f>Tables!T7</f>
        <v>6</v>
      </c>
      <c r="P65">
        <f>Tables!U7</f>
        <v>0</v>
      </c>
      <c r="Q65">
        <f>Tables!V7</f>
        <v>2</v>
      </c>
      <c r="R65">
        <f>Tables!W7</f>
        <v>0</v>
      </c>
      <c r="S65">
        <f t="shared" si="60"/>
        <v>0</v>
      </c>
      <c r="T65">
        <f t="shared" si="61"/>
        <v>11</v>
      </c>
      <c r="U65">
        <f t="shared" ref="U65:U77" si="68">S65-S43</f>
        <v>0</v>
      </c>
      <c r="X65" s="4">
        <f t="shared" si="49"/>
        <v>14.059999999999999</v>
      </c>
      <c r="Y65" s="4">
        <f t="shared" si="50"/>
        <v>12.07</v>
      </c>
      <c r="Z65" s="4">
        <f t="shared" si="51"/>
        <v>0</v>
      </c>
      <c r="AA65" s="4">
        <f t="shared" si="52"/>
        <v>2.34</v>
      </c>
      <c r="AB65" s="4">
        <f t="shared" si="53"/>
        <v>0</v>
      </c>
      <c r="AC65" s="4">
        <f t="shared" si="54"/>
        <v>0</v>
      </c>
      <c r="AD65">
        <f t="shared" si="63"/>
        <v>28.47</v>
      </c>
      <c r="AF65">
        <f t="shared" si="55"/>
        <v>14.059999999999999</v>
      </c>
      <c r="AG65">
        <f t="shared" si="56"/>
        <v>12.311400000000001</v>
      </c>
      <c r="AH65">
        <f t="shared" si="57"/>
        <v>0</v>
      </c>
      <c r="AI65">
        <f t="shared" si="62"/>
        <v>2.34</v>
      </c>
      <c r="AJ65">
        <f t="shared" si="58"/>
        <v>0</v>
      </c>
      <c r="AK65">
        <f t="shared" si="59"/>
        <v>0</v>
      </c>
      <c r="AL65">
        <f t="shared" si="64"/>
        <v>28.711400000000001</v>
      </c>
      <c r="AM65">
        <f t="shared" si="65"/>
        <v>176058.30480000001</v>
      </c>
      <c r="AN65">
        <f t="shared" si="66"/>
        <v>0.63380989728000003</v>
      </c>
      <c r="AO65">
        <f t="shared" si="67"/>
        <v>45.332027214118852</v>
      </c>
    </row>
    <row r="66" spans="3:41">
      <c r="C66" t="s">
        <v>37</v>
      </c>
      <c r="N66">
        <f>Tables!S8</f>
        <v>170</v>
      </c>
      <c r="O66">
        <f>Tables!T8</f>
        <v>171</v>
      </c>
      <c r="P66">
        <f>Tables!U8</f>
        <v>0</v>
      </c>
      <c r="Q66">
        <f>Tables!V8</f>
        <v>34</v>
      </c>
      <c r="R66">
        <f>Tables!W8</f>
        <v>0</v>
      </c>
      <c r="S66">
        <f t="shared" si="60"/>
        <v>112</v>
      </c>
      <c r="T66">
        <f t="shared" si="61"/>
        <v>487</v>
      </c>
      <c r="U66">
        <f t="shared" si="68"/>
        <v>38</v>
      </c>
      <c r="X66" s="4">
        <f t="shared" si="49"/>
        <v>34.869767441860468</v>
      </c>
      <c r="Y66" s="4">
        <f t="shared" si="50"/>
        <v>42.2</v>
      </c>
      <c r="Z66" s="4">
        <f t="shared" si="51"/>
        <v>0</v>
      </c>
      <c r="AA66" s="4">
        <f t="shared" si="52"/>
        <v>11.146486486486488</v>
      </c>
      <c r="AB66" s="4">
        <f t="shared" si="53"/>
        <v>0</v>
      </c>
      <c r="AC66" s="4">
        <f t="shared" si="54"/>
        <v>13.125</v>
      </c>
      <c r="AD66">
        <f t="shared" si="63"/>
        <v>101.34125392834696</v>
      </c>
      <c r="AF66">
        <f t="shared" si="55"/>
        <v>34.869767441860468</v>
      </c>
      <c r="AG66">
        <f t="shared" si="56"/>
        <v>43.044000000000004</v>
      </c>
      <c r="AH66">
        <f t="shared" si="57"/>
        <v>0</v>
      </c>
      <c r="AI66">
        <f t="shared" si="62"/>
        <v>11.146486486486488</v>
      </c>
      <c r="AJ66">
        <f t="shared" si="58"/>
        <v>0</v>
      </c>
      <c r="AK66">
        <f t="shared" si="59"/>
        <v>13.387499999999999</v>
      </c>
      <c r="AL66">
        <f t="shared" si="64"/>
        <v>102.44775392834696</v>
      </c>
      <c r="AM66">
        <f t="shared" si="65"/>
        <v>628209.62708862359</v>
      </c>
      <c r="AN66">
        <f t="shared" si="66"/>
        <v>2.2615546575190448</v>
      </c>
      <c r="AO66">
        <f t="shared" si="67"/>
        <v>47.593581871637895</v>
      </c>
    </row>
    <row r="67" spans="3:41">
      <c r="C67" t="s">
        <v>38</v>
      </c>
      <c r="N67">
        <f>Tables!S9</f>
        <v>19</v>
      </c>
      <c r="O67">
        <f>Tables!T9</f>
        <v>85</v>
      </c>
      <c r="P67">
        <f>Tables!U9</f>
        <v>5</v>
      </c>
      <c r="Q67">
        <f>Tables!V9</f>
        <v>21</v>
      </c>
      <c r="R67">
        <f>Tables!W9</f>
        <v>4</v>
      </c>
      <c r="S67">
        <f t="shared" si="60"/>
        <v>4</v>
      </c>
      <c r="T67">
        <f t="shared" si="61"/>
        <v>138</v>
      </c>
      <c r="U67">
        <f t="shared" si="68"/>
        <v>0</v>
      </c>
      <c r="X67" s="4">
        <f t="shared" si="49"/>
        <v>211.35125999999994</v>
      </c>
      <c r="Y67" s="4">
        <f t="shared" si="50"/>
        <v>265.34000000000003</v>
      </c>
      <c r="Z67" s="4">
        <f t="shared" si="51"/>
        <v>6.879999999999999</v>
      </c>
      <c r="AA67" s="4">
        <f t="shared" si="52"/>
        <v>40.959999999999994</v>
      </c>
      <c r="AB67" s="4">
        <f t="shared" si="53"/>
        <v>9.23</v>
      </c>
      <c r="AC67" s="4">
        <f t="shared" si="54"/>
        <v>9.6999999999999993</v>
      </c>
      <c r="AD67">
        <f t="shared" si="63"/>
        <v>543.46126000000004</v>
      </c>
      <c r="AF67">
        <f t="shared" si="55"/>
        <v>211.35125999999994</v>
      </c>
      <c r="AG67">
        <f t="shared" si="56"/>
        <v>270.64680000000004</v>
      </c>
      <c r="AH67">
        <f t="shared" si="57"/>
        <v>6.879999999999999</v>
      </c>
      <c r="AI67">
        <f t="shared" si="62"/>
        <v>40.959999999999994</v>
      </c>
      <c r="AJ67">
        <f t="shared" si="58"/>
        <v>9.23</v>
      </c>
      <c r="AK67">
        <f t="shared" si="59"/>
        <v>9.8940000000000001</v>
      </c>
      <c r="AL67">
        <f t="shared" si="64"/>
        <v>548.96206000000006</v>
      </c>
      <c r="AM67">
        <f t="shared" si="65"/>
        <v>3366235.3519200003</v>
      </c>
      <c r="AN67">
        <f t="shared" si="66"/>
        <v>12.118447266912</v>
      </c>
      <c r="AO67">
        <f t="shared" si="67"/>
        <v>59.712029138549894</v>
      </c>
    </row>
    <row r="68" spans="3:41">
      <c r="C68" t="s">
        <v>39</v>
      </c>
      <c r="N68">
        <f>Tables!S10</f>
        <v>32</v>
      </c>
      <c r="O68">
        <f>Tables!T10</f>
        <v>28</v>
      </c>
      <c r="P68">
        <f>Tables!U10</f>
        <v>1</v>
      </c>
      <c r="Q68">
        <f>Tables!V10</f>
        <v>0</v>
      </c>
      <c r="R68">
        <f>Tables!W10</f>
        <v>5</v>
      </c>
      <c r="S68">
        <f t="shared" si="60"/>
        <v>25</v>
      </c>
      <c r="T68">
        <f t="shared" si="61"/>
        <v>91</v>
      </c>
      <c r="U68">
        <f>S68-S46</f>
        <v>22</v>
      </c>
      <c r="X68" s="4">
        <f t="shared" si="49"/>
        <v>62.140377358490561</v>
      </c>
      <c r="Y68" s="4">
        <f t="shared" si="50"/>
        <v>99.78</v>
      </c>
      <c r="Z68" s="4">
        <f t="shared" si="51"/>
        <v>2.2999999999999998</v>
      </c>
      <c r="AA68" s="4">
        <f t="shared" si="52"/>
        <v>0</v>
      </c>
      <c r="AB68" s="4">
        <f t="shared" si="53"/>
        <v>4.40625</v>
      </c>
      <c r="AC68" s="4">
        <f t="shared" si="54"/>
        <v>100</v>
      </c>
      <c r="AD68">
        <f t="shared" si="63"/>
        <v>268.62662735849057</v>
      </c>
      <c r="AF68">
        <f t="shared" si="55"/>
        <v>62.140377358490561</v>
      </c>
      <c r="AG68">
        <f t="shared" si="56"/>
        <v>101.7756</v>
      </c>
      <c r="AH68">
        <f t="shared" si="57"/>
        <v>2.2999999999999998</v>
      </c>
      <c r="AI68">
        <f t="shared" si="62"/>
        <v>0</v>
      </c>
      <c r="AJ68">
        <f t="shared" si="58"/>
        <v>4.40625</v>
      </c>
      <c r="AK68">
        <f t="shared" si="59"/>
        <v>102</v>
      </c>
      <c r="AL68">
        <f t="shared" si="64"/>
        <v>272.62222735849059</v>
      </c>
      <c r="AM68">
        <f t="shared" si="65"/>
        <v>1671719.4981622642</v>
      </c>
      <c r="AN68">
        <f t="shared" si="66"/>
        <v>6.0181901933841511</v>
      </c>
      <c r="AO68">
        <f t="shared" si="67"/>
        <v>65.730219331934052</v>
      </c>
    </row>
    <row r="69" spans="3:41">
      <c r="C69" t="s">
        <v>40</v>
      </c>
      <c r="N69">
        <f>Tables!S11</f>
        <v>35</v>
      </c>
      <c r="O69">
        <f>Tables!T11</f>
        <v>116</v>
      </c>
      <c r="P69">
        <f>Tables!U11</f>
        <v>10</v>
      </c>
      <c r="Q69">
        <f>Tables!V11</f>
        <v>24</v>
      </c>
      <c r="R69">
        <f>Tables!W11</f>
        <v>1</v>
      </c>
      <c r="S69">
        <f t="shared" si="60"/>
        <v>9</v>
      </c>
      <c r="T69">
        <f t="shared" si="61"/>
        <v>195</v>
      </c>
      <c r="U69">
        <f t="shared" si="68"/>
        <v>5</v>
      </c>
      <c r="X69" s="4">
        <f t="shared" si="49"/>
        <v>93.958333333333371</v>
      </c>
      <c r="Y69" s="4">
        <f t="shared" si="50"/>
        <v>109.35000000000004</v>
      </c>
      <c r="Z69" s="4">
        <f t="shared" si="51"/>
        <v>7.4700000000000006</v>
      </c>
      <c r="AA69" s="4">
        <f t="shared" si="52"/>
        <v>0</v>
      </c>
      <c r="AB69" s="4">
        <f t="shared" si="53"/>
        <v>0.1</v>
      </c>
      <c r="AC69" s="4">
        <f t="shared" si="54"/>
        <v>13.5</v>
      </c>
      <c r="AD69">
        <f t="shared" si="63"/>
        <v>224.37833333333339</v>
      </c>
      <c r="AF69">
        <f t="shared" si="55"/>
        <v>93.958333333333371</v>
      </c>
      <c r="AG69">
        <f t="shared" si="56"/>
        <v>111.53700000000003</v>
      </c>
      <c r="AH69">
        <f t="shared" si="57"/>
        <v>7.4700000000000006</v>
      </c>
      <c r="AI69">
        <f t="shared" si="62"/>
        <v>0</v>
      </c>
      <c r="AJ69">
        <f t="shared" si="58"/>
        <v>0.1</v>
      </c>
      <c r="AK69">
        <f t="shared" si="59"/>
        <v>13.77</v>
      </c>
      <c r="AL69">
        <f t="shared" si="64"/>
        <v>226.83533333333341</v>
      </c>
      <c r="AM69">
        <f t="shared" si="65"/>
        <v>1390954.2640000004</v>
      </c>
      <c r="AN69">
        <f t="shared" si="66"/>
        <v>5.0074353504000015</v>
      </c>
      <c r="AO69">
        <f t="shared" si="67"/>
        <v>70.737654682334053</v>
      </c>
    </row>
    <row r="70" spans="3:41">
      <c r="C70" t="s">
        <v>41</v>
      </c>
      <c r="N70">
        <f>Tables!S12</f>
        <v>52</v>
      </c>
      <c r="O70">
        <f>Tables!T12</f>
        <v>88</v>
      </c>
      <c r="P70">
        <f>Tables!U12</f>
        <v>8</v>
      </c>
      <c r="Q70">
        <f>Tables!V12</f>
        <v>16</v>
      </c>
      <c r="R70">
        <f>Tables!W12</f>
        <v>6</v>
      </c>
      <c r="S70">
        <f t="shared" si="60"/>
        <v>9</v>
      </c>
      <c r="T70">
        <f t="shared" si="61"/>
        <v>179</v>
      </c>
      <c r="U70">
        <f t="shared" si="68"/>
        <v>7</v>
      </c>
      <c r="X70" s="4">
        <f t="shared" si="49"/>
        <v>221.52912280701747</v>
      </c>
      <c r="Y70" s="4">
        <f t="shared" si="50"/>
        <v>155.25000000000009</v>
      </c>
      <c r="Z70" s="4">
        <f t="shared" si="51"/>
        <v>12.45</v>
      </c>
      <c r="AA70" s="4">
        <f t="shared" si="52"/>
        <v>0</v>
      </c>
      <c r="AB70" s="4">
        <f t="shared" si="53"/>
        <v>11.2</v>
      </c>
      <c r="AC70" s="4">
        <f t="shared" si="54"/>
        <v>38.25</v>
      </c>
      <c r="AD70">
        <f t="shared" si="63"/>
        <v>438.67912280701751</v>
      </c>
      <c r="AF70">
        <f t="shared" si="55"/>
        <v>221.52912280701747</v>
      </c>
      <c r="AG70">
        <f t="shared" si="56"/>
        <v>158.35500000000008</v>
      </c>
      <c r="AH70">
        <f t="shared" si="57"/>
        <v>12.45</v>
      </c>
      <c r="AI70">
        <f t="shared" si="62"/>
        <v>0</v>
      </c>
      <c r="AJ70">
        <f t="shared" si="58"/>
        <v>11.2</v>
      </c>
      <c r="AK70">
        <f t="shared" si="59"/>
        <v>39.015000000000001</v>
      </c>
      <c r="AL70">
        <f t="shared" si="64"/>
        <v>442.54912280701751</v>
      </c>
      <c r="AM70">
        <f t="shared" si="65"/>
        <v>2713711.2210526313</v>
      </c>
      <c r="AN70">
        <f t="shared" si="66"/>
        <v>9.769360395789473</v>
      </c>
      <c r="AO70">
        <f t="shared" si="67"/>
        <v>80.50701507812353</v>
      </c>
    </row>
    <row r="71" spans="3:41">
      <c r="C71" t="s">
        <v>42</v>
      </c>
      <c r="N71">
        <f>Tables!S13</f>
        <v>5</v>
      </c>
      <c r="O71">
        <f>Tables!T13</f>
        <v>40</v>
      </c>
      <c r="P71">
        <f>Tables!U13</f>
        <v>6</v>
      </c>
      <c r="Q71">
        <f>Tables!V13</f>
        <v>16</v>
      </c>
      <c r="R71">
        <f>Tables!W13</f>
        <v>5</v>
      </c>
      <c r="S71">
        <f t="shared" si="60"/>
        <v>12</v>
      </c>
      <c r="T71">
        <f t="shared" si="61"/>
        <v>84</v>
      </c>
      <c r="U71">
        <f t="shared" si="68"/>
        <v>4</v>
      </c>
      <c r="X71" s="4">
        <f t="shared" si="49"/>
        <v>8.1785714285714288</v>
      </c>
      <c r="Y71" s="4">
        <f t="shared" si="50"/>
        <v>60.419000000000011</v>
      </c>
      <c r="Z71" s="4">
        <f t="shared" si="51"/>
        <v>5.1999999999999993</v>
      </c>
      <c r="AA71" s="4">
        <f t="shared" si="52"/>
        <v>0</v>
      </c>
      <c r="AB71" s="4">
        <f t="shared" si="53"/>
        <v>6.3</v>
      </c>
      <c r="AC71" s="4">
        <f t="shared" si="54"/>
        <v>10.5</v>
      </c>
      <c r="AD71">
        <f t="shared" si="63"/>
        <v>90.597571428571442</v>
      </c>
      <c r="AF71">
        <f t="shared" si="55"/>
        <v>8.1785714285714288</v>
      </c>
      <c r="AG71">
        <f t="shared" si="56"/>
        <v>61.627380000000009</v>
      </c>
      <c r="AH71">
        <f t="shared" si="57"/>
        <v>5.1999999999999993</v>
      </c>
      <c r="AI71">
        <f t="shared" si="62"/>
        <v>0</v>
      </c>
      <c r="AJ71">
        <f t="shared" si="58"/>
        <v>6.3</v>
      </c>
      <c r="AK71">
        <f t="shared" si="59"/>
        <v>10.71</v>
      </c>
      <c r="AL71">
        <f t="shared" si="64"/>
        <v>92.015951428571441</v>
      </c>
      <c r="AM71">
        <f t="shared" si="65"/>
        <v>564241.81416000007</v>
      </c>
      <c r="AN71">
        <f t="shared" si="66"/>
        <v>2.0312705309760002</v>
      </c>
      <c r="AO71">
        <f t="shared" si="67"/>
        <v>82.538285609099532</v>
      </c>
    </row>
    <row r="72" spans="3:41">
      <c r="C72" t="s">
        <v>43</v>
      </c>
      <c r="N72">
        <f>Tables!S14</f>
        <v>8</v>
      </c>
      <c r="O72">
        <f>Tables!T14</f>
        <v>18</v>
      </c>
      <c r="P72">
        <f>Tables!U14</f>
        <v>1</v>
      </c>
      <c r="Q72">
        <f>Tables!V14</f>
        <v>5</v>
      </c>
      <c r="R72">
        <f>Tables!W14</f>
        <v>0</v>
      </c>
      <c r="S72">
        <f t="shared" si="60"/>
        <v>9</v>
      </c>
      <c r="T72">
        <f t="shared" si="61"/>
        <v>41</v>
      </c>
      <c r="U72">
        <f t="shared" si="68"/>
        <v>4</v>
      </c>
      <c r="X72" s="4">
        <f t="shared" si="49"/>
        <v>28.430769230769233</v>
      </c>
      <c r="Y72" s="4">
        <f t="shared" si="50"/>
        <v>66.88000000000001</v>
      </c>
      <c r="Z72" s="4">
        <f t="shared" si="51"/>
        <v>1.1000000000000001</v>
      </c>
      <c r="AA72" s="4">
        <f t="shared" si="52"/>
        <v>0</v>
      </c>
      <c r="AB72" s="4">
        <f t="shared" si="53"/>
        <v>0</v>
      </c>
      <c r="AC72" s="4">
        <f t="shared" si="54"/>
        <v>321.52500000000003</v>
      </c>
      <c r="AD72">
        <f t="shared" si="63"/>
        <v>417.93576923076927</v>
      </c>
      <c r="AF72">
        <f>X72+X72*$AF$59</f>
        <v>28.430769230769233</v>
      </c>
      <c r="AG72">
        <f t="shared" si="56"/>
        <v>68.217600000000004</v>
      </c>
      <c r="AH72">
        <f t="shared" si="57"/>
        <v>1.1000000000000001</v>
      </c>
      <c r="AI72">
        <f t="shared" si="62"/>
        <v>0</v>
      </c>
      <c r="AJ72">
        <f t="shared" si="58"/>
        <v>0</v>
      </c>
      <c r="AK72">
        <f t="shared" si="59"/>
        <v>327.95550000000003</v>
      </c>
      <c r="AL72">
        <f t="shared" si="64"/>
        <v>425.70386923076927</v>
      </c>
      <c r="AM72">
        <f t="shared" si="65"/>
        <v>2610416.1261230772</v>
      </c>
      <c r="AN72">
        <f t="shared" si="66"/>
        <v>9.3974980540430781</v>
      </c>
      <c r="AO72">
        <f t="shared" si="67"/>
        <v>91.935783663142615</v>
      </c>
    </row>
    <row r="73" spans="3:41">
      <c r="C73" t="s">
        <v>44</v>
      </c>
      <c r="N73">
        <f>Tables!S15</f>
        <v>0</v>
      </c>
      <c r="O73">
        <f>Tables!T15</f>
        <v>21</v>
      </c>
      <c r="P73">
        <f>Tables!U15</f>
        <v>0</v>
      </c>
      <c r="Q73">
        <f>Tables!V15</f>
        <v>0</v>
      </c>
      <c r="R73">
        <f>Tables!W15</f>
        <v>0</v>
      </c>
      <c r="S73">
        <f t="shared" si="60"/>
        <v>3</v>
      </c>
      <c r="T73">
        <f t="shared" si="61"/>
        <v>24</v>
      </c>
      <c r="U73">
        <f t="shared" si="68"/>
        <v>0</v>
      </c>
      <c r="X73" s="4">
        <f t="shared" si="49"/>
        <v>0</v>
      </c>
      <c r="Y73" s="4">
        <f t="shared" si="50"/>
        <v>9.93</v>
      </c>
      <c r="Z73" s="4">
        <f t="shared" si="51"/>
        <v>0</v>
      </c>
      <c r="AA73" s="4">
        <f t="shared" si="52"/>
        <v>0</v>
      </c>
      <c r="AB73" s="4">
        <f t="shared" si="53"/>
        <v>0</v>
      </c>
      <c r="AC73" s="4">
        <f t="shared" si="54"/>
        <v>1.1299999999999999</v>
      </c>
      <c r="AD73">
        <f t="shared" si="63"/>
        <v>11.059999999999999</v>
      </c>
      <c r="AF73">
        <f t="shared" si="55"/>
        <v>0</v>
      </c>
      <c r="AG73">
        <f t="shared" si="56"/>
        <v>10.1286</v>
      </c>
      <c r="AH73">
        <f t="shared" si="57"/>
        <v>0</v>
      </c>
      <c r="AI73">
        <f t="shared" si="62"/>
        <v>0</v>
      </c>
      <c r="AJ73">
        <f t="shared" si="58"/>
        <v>0</v>
      </c>
      <c r="AK73">
        <f t="shared" si="59"/>
        <v>1.1525999999999998</v>
      </c>
      <c r="AL73">
        <f t="shared" si="64"/>
        <v>11.2812</v>
      </c>
      <c r="AM73">
        <f t="shared" si="65"/>
        <v>69176.318400000004</v>
      </c>
      <c r="AN73">
        <f t="shared" si="66"/>
        <v>0.24903474623999999</v>
      </c>
      <c r="AO73">
        <f t="shared" si="67"/>
        <v>92.184818409382615</v>
      </c>
    </row>
    <row r="74" spans="3:41">
      <c r="C74" t="s">
        <v>45</v>
      </c>
      <c r="N74">
        <f>Tables!S16</f>
        <v>3</v>
      </c>
      <c r="O74">
        <f>Tables!T16</f>
        <v>11</v>
      </c>
      <c r="P74">
        <f>Tables!U16</f>
        <v>2</v>
      </c>
      <c r="Q74">
        <f>Tables!V16</f>
        <v>4</v>
      </c>
      <c r="R74">
        <f>Tables!W16</f>
        <v>1</v>
      </c>
      <c r="S74">
        <f t="shared" si="60"/>
        <v>3</v>
      </c>
      <c r="T74">
        <f t="shared" si="61"/>
        <v>24</v>
      </c>
      <c r="U74">
        <f t="shared" si="68"/>
        <v>0</v>
      </c>
      <c r="X74" s="4">
        <f t="shared" si="49"/>
        <v>0.30000000000000004</v>
      </c>
      <c r="Y74" s="4">
        <f t="shared" si="50"/>
        <v>0.99799999999999978</v>
      </c>
      <c r="Z74" s="4">
        <f t="shared" si="51"/>
        <v>0.2</v>
      </c>
      <c r="AA74" s="4">
        <f t="shared" si="52"/>
        <v>0.4</v>
      </c>
      <c r="AB74" s="4">
        <f t="shared" si="53"/>
        <v>0.1</v>
      </c>
      <c r="AC74" s="4">
        <f t="shared" si="54"/>
        <v>0.30000000000000004</v>
      </c>
      <c r="AD74">
        <f t="shared" si="63"/>
        <v>2.298</v>
      </c>
      <c r="AF74">
        <f t="shared" si="55"/>
        <v>0.30000000000000004</v>
      </c>
      <c r="AG74">
        <f t="shared" si="56"/>
        <v>1.0179599999999998</v>
      </c>
      <c r="AH74">
        <f t="shared" si="57"/>
        <v>0.2</v>
      </c>
      <c r="AI74">
        <f t="shared" si="62"/>
        <v>0.4</v>
      </c>
      <c r="AJ74">
        <f t="shared" si="58"/>
        <v>0.1</v>
      </c>
      <c r="AK74">
        <f t="shared" si="59"/>
        <v>0.30600000000000005</v>
      </c>
      <c r="AL74">
        <f t="shared" si="64"/>
        <v>2.32396</v>
      </c>
      <c r="AM74">
        <f t="shared" si="65"/>
        <v>14250.522720000001</v>
      </c>
      <c r="AN74">
        <f t="shared" si="66"/>
        <v>5.1301881792000001E-2</v>
      </c>
      <c r="AO74">
        <f t="shared" si="67"/>
        <v>92.236120291174615</v>
      </c>
    </row>
    <row r="75" spans="3:41">
      <c r="C75" t="s">
        <v>46</v>
      </c>
      <c r="N75">
        <f>Tables!S17</f>
        <v>7</v>
      </c>
      <c r="O75">
        <f>Tables!T17</f>
        <v>100</v>
      </c>
      <c r="P75">
        <f>Tables!U17</f>
        <v>1</v>
      </c>
      <c r="Q75">
        <f>Tables!V17</f>
        <v>2</v>
      </c>
      <c r="R75">
        <f>Tables!W17</f>
        <v>2</v>
      </c>
      <c r="S75">
        <f t="shared" si="60"/>
        <v>7</v>
      </c>
      <c r="T75">
        <f t="shared" si="61"/>
        <v>119</v>
      </c>
      <c r="U75">
        <f t="shared" si="68"/>
        <v>0</v>
      </c>
      <c r="X75" s="4">
        <f t="shared" si="49"/>
        <v>25.234999999999996</v>
      </c>
      <c r="Y75" s="4">
        <f t="shared" si="50"/>
        <v>70.527000000000015</v>
      </c>
      <c r="Z75" s="4">
        <f t="shared" si="51"/>
        <v>0.75</v>
      </c>
      <c r="AA75" s="4">
        <f t="shared" si="52"/>
        <v>0</v>
      </c>
      <c r="AB75" s="4">
        <f t="shared" si="53"/>
        <v>4.5999999999999996</v>
      </c>
      <c r="AC75" s="4">
        <f t="shared" si="54"/>
        <v>4.55</v>
      </c>
      <c r="AD75">
        <f t="shared" si="63"/>
        <v>105.66200000000001</v>
      </c>
      <c r="AF75">
        <f t="shared" si="55"/>
        <v>25.234999999999996</v>
      </c>
      <c r="AG75">
        <f t="shared" si="56"/>
        <v>71.937540000000013</v>
      </c>
      <c r="AH75">
        <f t="shared" si="57"/>
        <v>0.75</v>
      </c>
      <c r="AI75">
        <f t="shared" si="62"/>
        <v>0</v>
      </c>
      <c r="AJ75">
        <f t="shared" si="58"/>
        <v>4.5999999999999996</v>
      </c>
      <c r="AK75">
        <f t="shared" si="59"/>
        <v>4.641</v>
      </c>
      <c r="AL75">
        <f t="shared" si="64"/>
        <v>107.16354000000001</v>
      </c>
      <c r="AM75">
        <f t="shared" si="65"/>
        <v>657126.82728000009</v>
      </c>
      <c r="AN75">
        <f t="shared" si="66"/>
        <v>2.3656565782080001</v>
      </c>
      <c r="AO75">
        <f t="shared" si="67"/>
        <v>94.601776869382618</v>
      </c>
    </row>
    <row r="76" spans="3:41">
      <c r="C76" t="s">
        <v>47</v>
      </c>
      <c r="N76">
        <f>Tables!S18</f>
        <v>0</v>
      </c>
      <c r="O76">
        <f>Tables!T18</f>
        <v>12</v>
      </c>
      <c r="P76">
        <f>Tables!U18</f>
        <v>0</v>
      </c>
      <c r="Q76">
        <f>Tables!V18</f>
        <v>0</v>
      </c>
      <c r="R76">
        <f>Tables!W18</f>
        <v>0</v>
      </c>
      <c r="S76">
        <f t="shared" si="60"/>
        <v>0</v>
      </c>
      <c r="T76">
        <f t="shared" si="61"/>
        <v>12</v>
      </c>
      <c r="U76">
        <f t="shared" si="68"/>
        <v>0</v>
      </c>
      <c r="X76" s="4">
        <f t="shared" si="49"/>
        <v>0</v>
      </c>
      <c r="Y76" s="4">
        <f t="shared" si="50"/>
        <v>6.8569999999999993</v>
      </c>
      <c r="Z76" s="4">
        <f t="shared" si="51"/>
        <v>0</v>
      </c>
      <c r="AA76" s="4">
        <f t="shared" si="52"/>
        <v>0</v>
      </c>
      <c r="AB76" s="4">
        <f t="shared" si="53"/>
        <v>0</v>
      </c>
      <c r="AC76" s="4">
        <f t="shared" si="54"/>
        <v>0</v>
      </c>
      <c r="AD76">
        <f t="shared" si="63"/>
        <v>6.8569999999999993</v>
      </c>
      <c r="AF76">
        <f t="shared" si="55"/>
        <v>0</v>
      </c>
      <c r="AG76">
        <f t="shared" si="56"/>
        <v>6.9941399999999989</v>
      </c>
      <c r="AH76">
        <f t="shared" si="57"/>
        <v>0</v>
      </c>
      <c r="AI76">
        <f t="shared" si="62"/>
        <v>0</v>
      </c>
      <c r="AJ76">
        <f t="shared" si="58"/>
        <v>0</v>
      </c>
      <c r="AK76">
        <f t="shared" si="59"/>
        <v>0</v>
      </c>
      <c r="AL76">
        <f t="shared" si="64"/>
        <v>6.9941399999999989</v>
      </c>
      <c r="AM76">
        <f t="shared" si="65"/>
        <v>42888.066479999994</v>
      </c>
      <c r="AN76">
        <f t="shared" si="66"/>
        <v>0.15439703932799997</v>
      </c>
      <c r="AO76">
        <f t="shared" si="67"/>
        <v>94.756173908710622</v>
      </c>
    </row>
    <row r="77" spans="3:41">
      <c r="C77" t="s">
        <v>15</v>
      </c>
      <c r="N77">
        <f>Tables!S19</f>
        <v>24</v>
      </c>
      <c r="O77">
        <f>Tables!T19</f>
        <v>40</v>
      </c>
      <c r="P77">
        <f>Tables!U19</f>
        <v>1</v>
      </c>
      <c r="Q77">
        <f>Tables!V19</f>
        <v>3</v>
      </c>
      <c r="R77">
        <f>Tables!W19</f>
        <v>0</v>
      </c>
      <c r="S77">
        <f t="shared" si="60"/>
        <v>120</v>
      </c>
      <c r="T77">
        <f t="shared" si="61"/>
        <v>188</v>
      </c>
      <c r="U77">
        <f t="shared" si="68"/>
        <v>0</v>
      </c>
      <c r="X77" s="4">
        <f t="shared" si="49"/>
        <v>90.096000000000018</v>
      </c>
      <c r="Y77" s="4">
        <f t="shared" si="50"/>
        <v>245.39999999999998</v>
      </c>
      <c r="Z77" s="4">
        <f t="shared" si="51"/>
        <v>8</v>
      </c>
      <c r="AA77" s="4">
        <f t="shared" si="52"/>
        <v>0</v>
      </c>
      <c r="AB77" s="4">
        <f t="shared" si="53"/>
        <v>0</v>
      </c>
      <c r="AC77" s="4">
        <f t="shared" si="54"/>
        <v>1253.8372881355936</v>
      </c>
      <c r="AD77">
        <f t="shared" si="63"/>
        <v>1597.3332881355936</v>
      </c>
      <c r="AF77">
        <f t="shared" si="55"/>
        <v>90.096000000000018</v>
      </c>
      <c r="AG77">
        <f t="shared" si="56"/>
        <v>250.30799999999996</v>
      </c>
      <c r="AH77">
        <f t="shared" si="57"/>
        <v>8</v>
      </c>
      <c r="AI77">
        <f t="shared" si="62"/>
        <v>0</v>
      </c>
      <c r="AJ77">
        <f t="shared" si="58"/>
        <v>0</v>
      </c>
      <c r="AK77">
        <f t="shared" si="59"/>
        <v>1278.9140338983054</v>
      </c>
      <c r="AL77">
        <f>SUM(AF77:AK77)</f>
        <v>1627.3180338983054</v>
      </c>
      <c r="AM77">
        <f t="shared" si="65"/>
        <v>9978714.1838644091</v>
      </c>
      <c r="AN77">
        <f t="shared" si="66"/>
        <v>35.923371061911872</v>
      </c>
      <c r="AO77">
        <f>AO76+AN77</f>
        <v>130.67954497062249</v>
      </c>
    </row>
    <row r="78" spans="3:41">
      <c r="U78" s="13">
        <f>SUM(U61:U77)</f>
        <v>100</v>
      </c>
      <c r="AF78" s="13">
        <f>SUM(AF61:AF77)</f>
        <v>1301.2224779533187</v>
      </c>
      <c r="AG78" s="13">
        <f t="shared" ref="AG78:AN78" si="69">SUM(AG61:AG77)</f>
        <v>2583.0980125531919</v>
      </c>
      <c r="AH78" s="13">
        <f t="shared" si="69"/>
        <v>59.414999999999999</v>
      </c>
      <c r="AI78" s="13">
        <f t="shared" si="69"/>
        <v>103.134312573443</v>
      </c>
      <c r="AJ78" s="13">
        <f t="shared" si="69"/>
        <v>42.536250000000003</v>
      </c>
      <c r="AK78" s="13">
        <f t="shared" si="69"/>
        <v>1830.338500564972</v>
      </c>
      <c r="AL78" s="13">
        <f t="shared" si="69"/>
        <v>5919.7445536449277</v>
      </c>
      <c r="AM78">
        <f t="shared" si="69"/>
        <v>36299873.602950692</v>
      </c>
      <c r="AN78">
        <f t="shared" si="69"/>
        <v>130.67954497062249</v>
      </c>
    </row>
    <row r="81" spans="2:41">
      <c r="B81">
        <v>2040</v>
      </c>
      <c r="C81" t="s">
        <v>50</v>
      </c>
      <c r="N81" t="s">
        <v>7</v>
      </c>
      <c r="X81" t="s">
        <v>55</v>
      </c>
      <c r="AF81" s="8">
        <v>0</v>
      </c>
      <c r="AG81" s="8">
        <v>0.02</v>
      </c>
      <c r="AH81" s="8">
        <v>0</v>
      </c>
      <c r="AI81" s="8">
        <v>0</v>
      </c>
      <c r="AJ81" s="8">
        <v>0</v>
      </c>
      <c r="AK81" s="8">
        <v>0.02</v>
      </c>
      <c r="AM81">
        <f>AM80*0.7</f>
        <v>0</v>
      </c>
      <c r="AN81">
        <v>3.5999999999999998E-6</v>
      </c>
    </row>
    <row r="82" spans="2:41">
      <c r="C82">
        <v>2020</v>
      </c>
      <c r="D82" s="2" t="s">
        <v>10</v>
      </c>
      <c r="E82" s="2" t="s">
        <v>11</v>
      </c>
      <c r="F82" s="2" t="s">
        <v>12</v>
      </c>
      <c r="G82" s="2" t="s">
        <v>13</v>
      </c>
      <c r="H82" s="2" t="s">
        <v>14</v>
      </c>
      <c r="I82" s="2" t="s">
        <v>15</v>
      </c>
      <c r="N82" s="2" t="s">
        <v>10</v>
      </c>
      <c r="O82" s="2" t="s">
        <v>11</v>
      </c>
      <c r="P82" s="2" t="s">
        <v>12</v>
      </c>
      <c r="Q82" s="2" t="s">
        <v>13</v>
      </c>
      <c r="R82" s="2" t="s">
        <v>14</v>
      </c>
      <c r="S82" s="2" t="s">
        <v>15</v>
      </c>
      <c r="T82" s="2" t="s">
        <v>18</v>
      </c>
      <c r="U82" s="2" t="s">
        <v>51</v>
      </c>
      <c r="X82" s="2" t="s">
        <v>10</v>
      </c>
      <c r="Y82" s="2" t="s">
        <v>11</v>
      </c>
      <c r="Z82" s="2" t="s">
        <v>12</v>
      </c>
      <c r="AA82" s="2" t="s">
        <v>13</v>
      </c>
      <c r="AB82" s="2" t="s">
        <v>14</v>
      </c>
      <c r="AC82" s="2" t="s">
        <v>15</v>
      </c>
      <c r="AD82" s="2" t="s">
        <v>18</v>
      </c>
      <c r="AE82" s="2"/>
      <c r="AF82" s="2" t="s">
        <v>10</v>
      </c>
      <c r="AG82" s="2" t="s">
        <v>11</v>
      </c>
      <c r="AH82" s="2" t="s">
        <v>12</v>
      </c>
      <c r="AI82" s="2" t="s">
        <v>13</v>
      </c>
      <c r="AJ82" s="2" t="s">
        <v>14</v>
      </c>
      <c r="AK82" s="2" t="s">
        <v>15</v>
      </c>
      <c r="AL82" s="2" t="s">
        <v>16</v>
      </c>
      <c r="AM82" s="2" t="s">
        <v>52</v>
      </c>
      <c r="AN82" s="2" t="s">
        <v>22</v>
      </c>
    </row>
    <row r="83" spans="2:41">
      <c r="C83" t="s">
        <v>30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0.02</v>
      </c>
      <c r="N83">
        <f>Tables!AB3</f>
        <v>2</v>
      </c>
      <c r="O83">
        <f>Tables!AC3</f>
        <v>2</v>
      </c>
      <c r="P83">
        <f>Tables!AD3</f>
        <v>4</v>
      </c>
      <c r="Q83">
        <f>Tables!AE3</f>
        <v>5</v>
      </c>
      <c r="R83">
        <f>Tables!AF3</f>
        <v>2</v>
      </c>
      <c r="S83">
        <f t="shared" ref="S83:S99" si="70">T61-SUM(N83:R83)</f>
        <v>5</v>
      </c>
      <c r="T83">
        <f>SUM(N83:S83)</f>
        <v>20</v>
      </c>
      <c r="U83">
        <f t="shared" ref="U83:U99" si="71">S83-S61</f>
        <v>2</v>
      </c>
      <c r="X83" s="10">
        <f t="shared" ref="X83:X99" si="72">X16*N83</f>
        <v>1.8533333333333335</v>
      </c>
      <c r="Y83" s="4">
        <f t="shared" ref="Y83:Y99" si="73">O83*Y16</f>
        <v>1.4279999999999999</v>
      </c>
      <c r="Z83" s="4">
        <f t="shared" ref="Z83:Z99" si="74">P83*Z16</f>
        <v>3.75</v>
      </c>
      <c r="AA83" s="4">
        <f t="shared" ref="AA83:AA99" si="75">Q83*AA16</f>
        <v>5.625</v>
      </c>
      <c r="AB83" s="4">
        <f t="shared" ref="AB83:AB99" si="76">R83*AB16</f>
        <v>1.6</v>
      </c>
      <c r="AC83" s="4">
        <f t="shared" ref="AC83:AC99" si="77">S83*AC16</f>
        <v>5</v>
      </c>
      <c r="AD83">
        <f>SUM(X83:AC83)</f>
        <v>19.25633333333333</v>
      </c>
      <c r="AF83">
        <f>X83+X83*$AF$81</f>
        <v>1.8533333333333335</v>
      </c>
      <c r="AG83">
        <f>Y83+Y83*$AG$81</f>
        <v>1.4565599999999999</v>
      </c>
      <c r="AH83">
        <f>Z83+Z83*$AH$81</f>
        <v>3.75</v>
      </c>
      <c r="AI83">
        <f>AA83+AA83*$AI$81</f>
        <v>5.625</v>
      </c>
      <c r="AJ83">
        <f>AB83+AB83*$AJ$81</f>
        <v>1.6</v>
      </c>
      <c r="AK83">
        <f>AC83+AC83*$AK$81</f>
        <v>5.0999999999999996</v>
      </c>
      <c r="AL83">
        <f>SUM(AF83:AK83)</f>
        <v>19.384893333333331</v>
      </c>
      <c r="AM83">
        <f>AL83*$AM$37</f>
        <v>118868.16591999998</v>
      </c>
      <c r="AN83">
        <f>AM83*AN81</f>
        <v>0.42792539731199991</v>
      </c>
      <c r="AO83">
        <f>AN83</f>
        <v>0.42792539731199991</v>
      </c>
    </row>
    <row r="84" spans="2:41">
      <c r="C84" t="s">
        <v>32</v>
      </c>
      <c r="N84">
        <f>Tables!AB4</f>
        <v>0</v>
      </c>
      <c r="O84">
        <f>Tables!AC4</f>
        <v>160</v>
      </c>
      <c r="P84">
        <f>Tables!AD4</f>
        <v>110</v>
      </c>
      <c r="Q84">
        <f>Tables!AE4</f>
        <v>7</v>
      </c>
      <c r="R84">
        <f>Tables!AF4</f>
        <v>0</v>
      </c>
      <c r="S84">
        <f t="shared" si="70"/>
        <v>65</v>
      </c>
      <c r="T84">
        <f>SUM(N84:S84)</f>
        <v>342</v>
      </c>
      <c r="U84">
        <f t="shared" si="71"/>
        <v>44</v>
      </c>
      <c r="X84" s="10">
        <f t="shared" si="72"/>
        <v>0</v>
      </c>
      <c r="Y84" s="4">
        <f t="shared" si="73"/>
        <v>25.557446808510722</v>
      </c>
      <c r="Z84" s="4">
        <f t="shared" si="74"/>
        <v>8.7251999999999867</v>
      </c>
      <c r="AA84" s="4">
        <f t="shared" si="75"/>
        <v>1.2934782608695652</v>
      </c>
      <c r="AB84" s="4">
        <f t="shared" si="76"/>
        <v>0</v>
      </c>
      <c r="AC84" s="4">
        <f t="shared" si="77"/>
        <v>6.4999999999999991</v>
      </c>
      <c r="AD84">
        <f>SUM(X84:AC84)</f>
        <v>42.076125069380268</v>
      </c>
      <c r="AF84">
        <f>X84+X84*$AF$81</f>
        <v>0</v>
      </c>
      <c r="AG84">
        <f t="shared" ref="AG84:AG99" si="78">Y84+Y84*$AG$81</f>
        <v>26.068595744680938</v>
      </c>
      <c r="AH84">
        <f t="shared" ref="AH84:AH99" si="79">Z84+Z84*$AH$81</f>
        <v>8.7251999999999867</v>
      </c>
      <c r="AI84">
        <f t="shared" ref="AI84:AI99" si="80">AA84+AA84*$AI$81</f>
        <v>1.2934782608695652</v>
      </c>
      <c r="AJ84">
        <f t="shared" ref="AJ84:AJ99" si="81">AB84+AB84*$AJ$81</f>
        <v>0</v>
      </c>
      <c r="AK84">
        <f t="shared" ref="AK84:AK99" si="82">AC84+AC84*$AK$81</f>
        <v>6.629999999999999</v>
      </c>
      <c r="AL84">
        <f>SUM(AF84:AK84)</f>
        <v>42.717274005550479</v>
      </c>
      <c r="AM84">
        <f>AL84*$AM$37</f>
        <v>261942.32420203552</v>
      </c>
      <c r="AN84">
        <f>AM84*$AN$37</f>
        <v>0.94299236712732781</v>
      </c>
      <c r="AO84">
        <f>AO83+AN84</f>
        <v>1.3709177644393278</v>
      </c>
    </row>
    <row r="85" spans="2:41">
      <c r="C85" t="s">
        <v>34</v>
      </c>
      <c r="N85">
        <f>Tables!AB5</f>
        <v>8</v>
      </c>
      <c r="O85">
        <f>Tables!AC5</f>
        <v>60</v>
      </c>
      <c r="P85">
        <f>Tables!AD5</f>
        <v>1</v>
      </c>
      <c r="Q85">
        <f>Tables!AE5</f>
        <v>25</v>
      </c>
      <c r="R85">
        <f>Tables!AF5</f>
        <v>0</v>
      </c>
      <c r="S85">
        <f t="shared" si="70"/>
        <v>19</v>
      </c>
      <c r="T85">
        <f t="shared" ref="T85:T98" si="83">SUM(N85:S85)</f>
        <v>113</v>
      </c>
      <c r="U85">
        <f t="shared" si="71"/>
        <v>5</v>
      </c>
      <c r="X85" s="10">
        <f t="shared" si="72"/>
        <v>2.7384615384615385</v>
      </c>
      <c r="Y85" s="4">
        <f t="shared" si="73"/>
        <v>12.799499999999995</v>
      </c>
      <c r="Z85" s="4">
        <f t="shared" si="74"/>
        <v>0.1</v>
      </c>
      <c r="AA85" s="4">
        <f t="shared" si="75"/>
        <v>8.2374999999999954</v>
      </c>
      <c r="AB85" s="4">
        <f t="shared" si="76"/>
        <v>0</v>
      </c>
      <c r="AC85" s="4">
        <f t="shared" si="77"/>
        <v>3.9794444444444443</v>
      </c>
      <c r="AD85">
        <f>SUM(X85:AC85)</f>
        <v>27.854905982905972</v>
      </c>
      <c r="AF85">
        <f t="shared" ref="AF85:AF99" si="84">X85+X85*$AF$81</f>
        <v>2.7384615384615385</v>
      </c>
      <c r="AG85">
        <f t="shared" si="78"/>
        <v>13.055489999999995</v>
      </c>
      <c r="AH85">
        <f t="shared" si="79"/>
        <v>0.1</v>
      </c>
      <c r="AI85">
        <f t="shared" si="80"/>
        <v>8.2374999999999954</v>
      </c>
      <c r="AJ85">
        <f t="shared" si="81"/>
        <v>0</v>
      </c>
      <c r="AK85">
        <f t="shared" si="82"/>
        <v>4.0590333333333328</v>
      </c>
      <c r="AL85">
        <f>SUM(AF85:AK85)</f>
        <v>28.190484871794862</v>
      </c>
      <c r="AM85">
        <f>AL85*$AM$37</f>
        <v>172864.05323384609</v>
      </c>
      <c r="AN85">
        <f>AM85*$AN$37</f>
        <v>0.62231059164184588</v>
      </c>
      <c r="AO85">
        <f>AO84+AN85</f>
        <v>1.9932283560811737</v>
      </c>
    </row>
    <row r="86" spans="2:41">
      <c r="C86" t="s">
        <v>35</v>
      </c>
      <c r="N86">
        <f>Tables!AB6</f>
        <v>25</v>
      </c>
      <c r="O86">
        <f>Tables!AC6</f>
        <v>103</v>
      </c>
      <c r="P86">
        <f>Tables!AD6</f>
        <v>5</v>
      </c>
      <c r="Q86">
        <f>Tables!AE6</f>
        <v>9</v>
      </c>
      <c r="R86">
        <f>Tables!AF6</f>
        <v>1</v>
      </c>
      <c r="S86">
        <f t="shared" si="70"/>
        <v>2</v>
      </c>
      <c r="T86">
        <f>SUM(N86:S86)</f>
        <v>145</v>
      </c>
      <c r="U86">
        <f t="shared" si="71"/>
        <v>0</v>
      </c>
      <c r="X86" s="10">
        <f t="shared" si="72"/>
        <v>506.48148148148158</v>
      </c>
      <c r="Y86" s="4">
        <f t="shared" si="73"/>
        <v>1343.5100000000002</v>
      </c>
      <c r="Z86" s="4">
        <f t="shared" si="74"/>
        <v>1.3</v>
      </c>
      <c r="AA86" s="4">
        <f t="shared" si="75"/>
        <v>28.68</v>
      </c>
      <c r="AB86" s="4">
        <f t="shared" si="76"/>
        <v>5</v>
      </c>
      <c r="AC86" s="4">
        <f t="shared" si="77"/>
        <v>20</v>
      </c>
      <c r="AD86">
        <f t="shared" ref="AD86:AD99" si="85">SUM(X86:AC86)</f>
        <v>1904.9714814814818</v>
      </c>
      <c r="AF86">
        <f t="shared" si="84"/>
        <v>506.48148148148158</v>
      </c>
      <c r="AG86">
        <f t="shared" si="78"/>
        <v>1370.3802000000003</v>
      </c>
      <c r="AH86">
        <f t="shared" si="79"/>
        <v>1.3</v>
      </c>
      <c r="AI86">
        <f t="shared" si="80"/>
        <v>28.68</v>
      </c>
      <c r="AJ86">
        <f t="shared" si="81"/>
        <v>5</v>
      </c>
      <c r="AK86">
        <f t="shared" si="82"/>
        <v>20.399999999999999</v>
      </c>
      <c r="AL86">
        <f t="shared" ref="AL86:AL98" si="86">SUM(AF86:AK86)</f>
        <v>1932.2416814814819</v>
      </c>
      <c r="AM86">
        <f t="shared" ref="AM86:AM98" si="87">AL86*$AM$37</f>
        <v>11848505.990844447</v>
      </c>
      <c r="AN86">
        <f t="shared" ref="AN86:AN100" si="88">AM86*$AN$37</f>
        <v>42.65462156704001</v>
      </c>
      <c r="AO86">
        <f t="shared" ref="AO86:AO99" si="89">AO85+AN86</f>
        <v>44.647849923121186</v>
      </c>
    </row>
    <row r="87" spans="2:41">
      <c r="C87" t="s">
        <v>36</v>
      </c>
      <c r="N87">
        <f>Tables!AB7</f>
        <v>3</v>
      </c>
      <c r="O87">
        <f>Tables!AC7</f>
        <v>6</v>
      </c>
      <c r="P87">
        <f>Tables!AD7</f>
        <v>0</v>
      </c>
      <c r="Q87">
        <f>Tables!AE7</f>
        <v>2</v>
      </c>
      <c r="R87">
        <f>Tables!AF7</f>
        <v>0</v>
      </c>
      <c r="S87">
        <f t="shared" si="70"/>
        <v>0</v>
      </c>
      <c r="T87">
        <f t="shared" si="83"/>
        <v>11</v>
      </c>
      <c r="U87">
        <f t="shared" si="71"/>
        <v>0</v>
      </c>
      <c r="X87" s="10">
        <f t="shared" si="72"/>
        <v>14.059999999999999</v>
      </c>
      <c r="Y87" s="4">
        <f t="shared" si="73"/>
        <v>12.07</v>
      </c>
      <c r="Z87" s="4">
        <f t="shared" si="74"/>
        <v>0</v>
      </c>
      <c r="AA87" s="4">
        <f t="shared" si="75"/>
        <v>2.34</v>
      </c>
      <c r="AB87" s="4">
        <f t="shared" si="76"/>
        <v>0</v>
      </c>
      <c r="AC87" s="4">
        <f t="shared" si="77"/>
        <v>0</v>
      </c>
      <c r="AD87">
        <f t="shared" si="85"/>
        <v>28.47</v>
      </c>
      <c r="AF87">
        <f t="shared" si="84"/>
        <v>14.059999999999999</v>
      </c>
      <c r="AG87">
        <f t="shared" si="78"/>
        <v>12.311400000000001</v>
      </c>
      <c r="AH87">
        <f t="shared" si="79"/>
        <v>0</v>
      </c>
      <c r="AI87">
        <f t="shared" si="80"/>
        <v>2.34</v>
      </c>
      <c r="AJ87">
        <f t="shared" si="81"/>
        <v>0</v>
      </c>
      <c r="AK87">
        <f t="shared" si="82"/>
        <v>0</v>
      </c>
      <c r="AL87">
        <f t="shared" si="86"/>
        <v>28.711400000000001</v>
      </c>
      <c r="AM87">
        <f t="shared" si="87"/>
        <v>176058.30480000001</v>
      </c>
      <c r="AN87">
        <f t="shared" si="88"/>
        <v>0.63380989728000003</v>
      </c>
      <c r="AO87">
        <f t="shared" si="89"/>
        <v>45.281659820401188</v>
      </c>
    </row>
    <row r="88" spans="2:41">
      <c r="C88" t="s">
        <v>37</v>
      </c>
      <c r="N88">
        <f>Tables!AB8</f>
        <v>150</v>
      </c>
      <c r="O88">
        <f>Tables!AC8</f>
        <v>150</v>
      </c>
      <c r="P88">
        <f>Tables!AD8</f>
        <v>0</v>
      </c>
      <c r="Q88">
        <f>Tables!AE8</f>
        <v>34</v>
      </c>
      <c r="R88">
        <f>Tables!AF8</f>
        <v>0</v>
      </c>
      <c r="S88">
        <f t="shared" si="70"/>
        <v>153</v>
      </c>
      <c r="T88">
        <f t="shared" si="83"/>
        <v>487</v>
      </c>
      <c r="U88">
        <f t="shared" si="71"/>
        <v>41</v>
      </c>
      <c r="X88" s="10">
        <f t="shared" si="72"/>
        <v>30.767441860465119</v>
      </c>
      <c r="Y88" s="4">
        <f t="shared" si="73"/>
        <v>37.017543859649123</v>
      </c>
      <c r="Z88" s="4">
        <f t="shared" si="74"/>
        <v>0</v>
      </c>
      <c r="AA88" s="4">
        <f t="shared" si="75"/>
        <v>11.146486486486488</v>
      </c>
      <c r="AB88" s="4">
        <f t="shared" si="76"/>
        <v>0</v>
      </c>
      <c r="AC88" s="4">
        <f t="shared" si="77"/>
        <v>17.9296875</v>
      </c>
      <c r="AD88">
        <f t="shared" si="85"/>
        <v>96.861159706600716</v>
      </c>
      <c r="AF88">
        <f t="shared" si="84"/>
        <v>30.767441860465119</v>
      </c>
      <c r="AG88">
        <f t="shared" si="78"/>
        <v>37.757894736842104</v>
      </c>
      <c r="AH88">
        <f t="shared" si="79"/>
        <v>0</v>
      </c>
      <c r="AI88">
        <f t="shared" si="80"/>
        <v>11.146486486486488</v>
      </c>
      <c r="AJ88">
        <f t="shared" si="81"/>
        <v>0</v>
      </c>
      <c r="AK88">
        <f t="shared" si="82"/>
        <v>18.288281250000001</v>
      </c>
      <c r="AL88">
        <f t="shared" si="86"/>
        <v>97.960104333793694</v>
      </c>
      <c r="AM88">
        <f t="shared" si="87"/>
        <v>600691.35977482295</v>
      </c>
      <c r="AN88">
        <f t="shared" si="88"/>
        <v>2.1624888951893624</v>
      </c>
      <c r="AO88">
        <f t="shared" si="89"/>
        <v>47.444148715590551</v>
      </c>
    </row>
    <row r="89" spans="2:41">
      <c r="C89" t="s">
        <v>38</v>
      </c>
      <c r="N89">
        <f>Tables!AB9</f>
        <v>19</v>
      </c>
      <c r="O89">
        <f>Tables!AC9</f>
        <v>85</v>
      </c>
      <c r="P89">
        <f>Tables!AD9</f>
        <v>5</v>
      </c>
      <c r="Q89">
        <f>Tables!AE9</f>
        <v>21</v>
      </c>
      <c r="R89">
        <f>Tables!AF9</f>
        <v>4</v>
      </c>
      <c r="S89">
        <f>T67-SUM(N89:R89)</f>
        <v>4</v>
      </c>
      <c r="T89">
        <f t="shared" si="83"/>
        <v>138</v>
      </c>
      <c r="U89">
        <f>S89-S67</f>
        <v>0</v>
      </c>
      <c r="X89" s="10">
        <f t="shared" si="72"/>
        <v>211.35125999999994</v>
      </c>
      <c r="Y89" s="4">
        <f t="shared" si="73"/>
        <v>265.34000000000003</v>
      </c>
      <c r="Z89" s="4">
        <f t="shared" si="74"/>
        <v>6.879999999999999</v>
      </c>
      <c r="AA89" s="4">
        <f t="shared" si="75"/>
        <v>40.959999999999994</v>
      </c>
      <c r="AB89" s="4">
        <f t="shared" si="76"/>
        <v>9.23</v>
      </c>
      <c r="AC89" s="4">
        <f t="shared" si="77"/>
        <v>9.6999999999999993</v>
      </c>
      <c r="AD89">
        <f t="shared" si="85"/>
        <v>543.46126000000004</v>
      </c>
      <c r="AF89">
        <f t="shared" si="84"/>
        <v>211.35125999999994</v>
      </c>
      <c r="AG89">
        <f t="shared" si="78"/>
        <v>270.64680000000004</v>
      </c>
      <c r="AH89">
        <f t="shared" si="79"/>
        <v>6.879999999999999</v>
      </c>
      <c r="AI89">
        <f t="shared" si="80"/>
        <v>40.959999999999994</v>
      </c>
      <c r="AJ89">
        <f t="shared" si="81"/>
        <v>9.23</v>
      </c>
      <c r="AK89">
        <f t="shared" si="82"/>
        <v>9.8940000000000001</v>
      </c>
      <c r="AL89">
        <f t="shared" si="86"/>
        <v>548.96206000000006</v>
      </c>
      <c r="AM89">
        <f t="shared" si="87"/>
        <v>3366235.3519200003</v>
      </c>
      <c r="AN89">
        <f t="shared" si="88"/>
        <v>12.118447266912</v>
      </c>
      <c r="AO89">
        <f t="shared" si="89"/>
        <v>59.56259598250255</v>
      </c>
    </row>
    <row r="90" spans="2:41">
      <c r="C90" t="s">
        <v>39</v>
      </c>
      <c r="N90">
        <f>Tables!AB10</f>
        <v>32</v>
      </c>
      <c r="O90">
        <f>Tables!AC10</f>
        <v>28</v>
      </c>
      <c r="P90">
        <f>Tables!AD10</f>
        <v>1</v>
      </c>
      <c r="Q90">
        <f>Tables!AE10</f>
        <v>0</v>
      </c>
      <c r="R90">
        <f>Tables!AF10</f>
        <v>3</v>
      </c>
      <c r="S90">
        <f t="shared" si="70"/>
        <v>27</v>
      </c>
      <c r="T90">
        <f t="shared" si="83"/>
        <v>91</v>
      </c>
      <c r="U90">
        <f t="shared" si="71"/>
        <v>2</v>
      </c>
      <c r="X90" s="10">
        <f t="shared" si="72"/>
        <v>62.140377358490561</v>
      </c>
      <c r="Y90" s="4">
        <f t="shared" si="73"/>
        <v>99.78</v>
      </c>
      <c r="Z90" s="4">
        <f t="shared" si="74"/>
        <v>2.2999999999999998</v>
      </c>
      <c r="AA90" s="4">
        <f t="shared" si="75"/>
        <v>0</v>
      </c>
      <c r="AB90" s="4">
        <f t="shared" si="76"/>
        <v>2.6437500000000003</v>
      </c>
      <c r="AC90" s="4">
        <f t="shared" si="77"/>
        <v>108</v>
      </c>
      <c r="AD90">
        <f t="shared" si="85"/>
        <v>274.86412735849058</v>
      </c>
      <c r="AF90">
        <f t="shared" si="84"/>
        <v>62.140377358490561</v>
      </c>
      <c r="AG90">
        <f t="shared" si="78"/>
        <v>101.7756</v>
      </c>
      <c r="AH90">
        <f t="shared" si="79"/>
        <v>2.2999999999999998</v>
      </c>
      <c r="AI90">
        <f t="shared" si="80"/>
        <v>0</v>
      </c>
      <c r="AJ90">
        <f t="shared" si="81"/>
        <v>2.6437500000000003</v>
      </c>
      <c r="AK90">
        <f t="shared" si="82"/>
        <v>110.16</v>
      </c>
      <c r="AL90">
        <f t="shared" si="86"/>
        <v>279.01972735849057</v>
      </c>
      <c r="AM90">
        <f t="shared" si="87"/>
        <v>1710948.9681622642</v>
      </c>
      <c r="AN90">
        <f t="shared" si="88"/>
        <v>6.1594162853841512</v>
      </c>
      <c r="AO90">
        <f t="shared" si="89"/>
        <v>65.722012267886697</v>
      </c>
    </row>
    <row r="91" spans="2:41">
      <c r="C91" t="s">
        <v>40</v>
      </c>
      <c r="N91">
        <f>Tables!AB11</f>
        <v>30</v>
      </c>
      <c r="O91">
        <f>Tables!AC11</f>
        <v>116</v>
      </c>
      <c r="P91">
        <f>Tables!AD11</f>
        <v>8</v>
      </c>
      <c r="Q91">
        <f>Tables!AE11</f>
        <v>20</v>
      </c>
      <c r="R91">
        <f>Tables!AF11</f>
        <v>1</v>
      </c>
      <c r="S91">
        <f t="shared" si="70"/>
        <v>20</v>
      </c>
      <c r="T91">
        <f t="shared" si="83"/>
        <v>195</v>
      </c>
      <c r="U91">
        <f t="shared" si="71"/>
        <v>11</v>
      </c>
      <c r="X91" s="10">
        <f t="shared" si="72"/>
        <v>80.53571428571432</v>
      </c>
      <c r="Y91" s="4">
        <f t="shared" si="73"/>
        <v>109.35000000000004</v>
      </c>
      <c r="Z91" s="4">
        <f t="shared" si="74"/>
        <v>5.9760000000000009</v>
      </c>
      <c r="AA91" s="4">
        <f t="shared" si="75"/>
        <v>0</v>
      </c>
      <c r="AB91" s="4">
        <f t="shared" si="76"/>
        <v>0.1</v>
      </c>
      <c r="AC91" s="4">
        <f t="shared" si="77"/>
        <v>30</v>
      </c>
      <c r="AD91">
        <f t="shared" si="85"/>
        <v>225.96171428571435</v>
      </c>
      <c r="AF91">
        <f t="shared" si="84"/>
        <v>80.53571428571432</v>
      </c>
      <c r="AG91">
        <f t="shared" si="78"/>
        <v>111.53700000000003</v>
      </c>
      <c r="AH91">
        <f t="shared" si="79"/>
        <v>5.9760000000000009</v>
      </c>
      <c r="AI91">
        <f t="shared" si="80"/>
        <v>0</v>
      </c>
      <c r="AJ91">
        <f t="shared" si="81"/>
        <v>0.1</v>
      </c>
      <c r="AK91">
        <f t="shared" si="82"/>
        <v>30.6</v>
      </c>
      <c r="AL91">
        <f t="shared" si="86"/>
        <v>228.74871428571436</v>
      </c>
      <c r="AM91">
        <f t="shared" si="87"/>
        <v>1402687.1160000004</v>
      </c>
      <c r="AN91">
        <f t="shared" si="88"/>
        <v>5.0496736176000008</v>
      </c>
      <c r="AO91">
        <f t="shared" si="89"/>
        <v>70.771685885486704</v>
      </c>
    </row>
    <row r="92" spans="2:41">
      <c r="C92" t="s">
        <v>41</v>
      </c>
      <c r="N92">
        <f>Tables!AB12</f>
        <v>40</v>
      </c>
      <c r="O92">
        <f>Tables!AC12</f>
        <v>88</v>
      </c>
      <c r="P92">
        <f>Tables!AD12</f>
        <v>8</v>
      </c>
      <c r="Q92">
        <f>Tables!AE12</f>
        <v>14</v>
      </c>
      <c r="R92">
        <f>Tables!AF12</f>
        <v>5</v>
      </c>
      <c r="S92">
        <f t="shared" si="70"/>
        <v>24</v>
      </c>
      <c r="T92">
        <f t="shared" si="83"/>
        <v>179</v>
      </c>
      <c r="U92">
        <f t="shared" si="71"/>
        <v>15</v>
      </c>
      <c r="X92" s="10">
        <f t="shared" si="72"/>
        <v>170.40701754385961</v>
      </c>
      <c r="Y92" s="4">
        <f t="shared" si="73"/>
        <v>155.25000000000009</v>
      </c>
      <c r="Z92" s="4">
        <f t="shared" si="74"/>
        <v>12.45</v>
      </c>
      <c r="AA92" s="4">
        <f t="shared" si="75"/>
        <v>0</v>
      </c>
      <c r="AB92" s="4">
        <f t="shared" si="76"/>
        <v>9.3333333333333321</v>
      </c>
      <c r="AC92" s="4">
        <f t="shared" si="77"/>
        <v>102</v>
      </c>
      <c r="AD92">
        <f t="shared" si="85"/>
        <v>449.440350877193</v>
      </c>
      <c r="AF92">
        <f t="shared" si="84"/>
        <v>170.40701754385961</v>
      </c>
      <c r="AG92">
        <f t="shared" si="78"/>
        <v>158.35500000000008</v>
      </c>
      <c r="AH92">
        <f t="shared" si="79"/>
        <v>12.45</v>
      </c>
      <c r="AI92">
        <f t="shared" si="80"/>
        <v>0</v>
      </c>
      <c r="AJ92">
        <f t="shared" si="81"/>
        <v>9.3333333333333321</v>
      </c>
      <c r="AK92">
        <f t="shared" si="82"/>
        <v>104.04</v>
      </c>
      <c r="AL92">
        <f t="shared" si="86"/>
        <v>454.58535087719298</v>
      </c>
      <c r="AM92">
        <f t="shared" si="87"/>
        <v>2787517.3715789472</v>
      </c>
      <c r="AN92">
        <f t="shared" si="88"/>
        <v>10.03506253768421</v>
      </c>
      <c r="AO92">
        <f t="shared" si="89"/>
        <v>80.806748423170916</v>
      </c>
    </row>
    <row r="93" spans="2:41">
      <c r="C93" t="s">
        <v>42</v>
      </c>
      <c r="N93">
        <f>Tables!AB13</f>
        <v>5</v>
      </c>
      <c r="O93">
        <f>Tables!AC13</f>
        <v>40</v>
      </c>
      <c r="P93">
        <f>Tables!AD13</f>
        <v>6</v>
      </c>
      <c r="Q93">
        <f>Tables!AE13</f>
        <v>14</v>
      </c>
      <c r="R93">
        <f>Tables!AF13</f>
        <v>5</v>
      </c>
      <c r="S93">
        <f t="shared" si="70"/>
        <v>14</v>
      </c>
      <c r="T93">
        <f t="shared" si="83"/>
        <v>84</v>
      </c>
      <c r="U93">
        <f t="shared" si="71"/>
        <v>2</v>
      </c>
      <c r="X93" s="10">
        <f t="shared" si="72"/>
        <v>8.1785714285714288</v>
      </c>
      <c r="Y93" s="4">
        <f t="shared" si="73"/>
        <v>60.419000000000011</v>
      </c>
      <c r="Z93" s="4">
        <f t="shared" si="74"/>
        <v>5.1999999999999993</v>
      </c>
      <c r="AA93" s="4">
        <f t="shared" si="75"/>
        <v>0</v>
      </c>
      <c r="AB93" s="4">
        <f t="shared" si="76"/>
        <v>6.3</v>
      </c>
      <c r="AC93" s="4">
        <f t="shared" si="77"/>
        <v>12.25</v>
      </c>
      <c r="AD93">
        <f t="shared" si="85"/>
        <v>92.347571428571442</v>
      </c>
      <c r="AF93">
        <f t="shared" si="84"/>
        <v>8.1785714285714288</v>
      </c>
      <c r="AG93">
        <f t="shared" si="78"/>
        <v>61.627380000000009</v>
      </c>
      <c r="AH93">
        <f t="shared" si="79"/>
        <v>5.1999999999999993</v>
      </c>
      <c r="AI93">
        <f t="shared" si="80"/>
        <v>0</v>
      </c>
      <c r="AJ93">
        <f t="shared" si="81"/>
        <v>6.3</v>
      </c>
      <c r="AK93">
        <f t="shared" si="82"/>
        <v>12.494999999999999</v>
      </c>
      <c r="AL93">
        <f t="shared" si="86"/>
        <v>93.800951428571437</v>
      </c>
      <c r="AM93">
        <f t="shared" si="87"/>
        <v>575187.43416000006</v>
      </c>
      <c r="AN93">
        <f t="shared" si="88"/>
        <v>2.0706747629760001</v>
      </c>
      <c r="AO93">
        <f t="shared" si="89"/>
        <v>82.877423186146913</v>
      </c>
    </row>
    <row r="94" spans="2:41">
      <c r="C94" t="s">
        <v>43</v>
      </c>
      <c r="N94">
        <f>Tables!AB14</f>
        <v>8</v>
      </c>
      <c r="O94">
        <f>Tables!AC14</f>
        <v>18</v>
      </c>
      <c r="P94">
        <f>Tables!AD14</f>
        <v>1</v>
      </c>
      <c r="Q94">
        <f>Tables!AE14</f>
        <v>5</v>
      </c>
      <c r="R94">
        <f>Tables!AF14</f>
        <v>0</v>
      </c>
      <c r="S94">
        <f t="shared" si="70"/>
        <v>9</v>
      </c>
      <c r="T94">
        <f t="shared" si="83"/>
        <v>41</v>
      </c>
      <c r="U94">
        <f t="shared" si="71"/>
        <v>0</v>
      </c>
      <c r="X94" s="10">
        <f t="shared" si="72"/>
        <v>28.430769230769233</v>
      </c>
      <c r="Y94" s="4">
        <f t="shared" si="73"/>
        <v>66.88000000000001</v>
      </c>
      <c r="Z94" s="4">
        <f t="shared" si="74"/>
        <v>1.1000000000000001</v>
      </c>
      <c r="AA94" s="4">
        <f t="shared" si="75"/>
        <v>0</v>
      </c>
      <c r="AB94" s="4">
        <f t="shared" si="76"/>
        <v>0</v>
      </c>
      <c r="AC94" s="4">
        <f t="shared" si="77"/>
        <v>321.52500000000003</v>
      </c>
      <c r="AD94">
        <f t="shared" si="85"/>
        <v>417.93576923076927</v>
      </c>
      <c r="AF94">
        <f t="shared" si="84"/>
        <v>28.430769230769233</v>
      </c>
      <c r="AG94">
        <f t="shared" si="78"/>
        <v>68.217600000000004</v>
      </c>
      <c r="AH94">
        <f t="shared" si="79"/>
        <v>1.1000000000000001</v>
      </c>
      <c r="AI94">
        <f t="shared" si="80"/>
        <v>0</v>
      </c>
      <c r="AJ94">
        <f t="shared" si="81"/>
        <v>0</v>
      </c>
      <c r="AK94">
        <f t="shared" si="82"/>
        <v>327.95550000000003</v>
      </c>
      <c r="AL94">
        <f t="shared" si="86"/>
        <v>425.70386923076927</v>
      </c>
      <c r="AM94">
        <f t="shared" si="87"/>
        <v>2610416.1261230772</v>
      </c>
      <c r="AN94">
        <f t="shared" si="88"/>
        <v>9.3974980540430781</v>
      </c>
      <c r="AO94">
        <f t="shared" si="89"/>
        <v>92.274921240189997</v>
      </c>
    </row>
    <row r="95" spans="2:41">
      <c r="C95" t="s">
        <v>44</v>
      </c>
      <c r="N95">
        <f>Tables!AB15</f>
        <v>0</v>
      </c>
      <c r="O95">
        <f>Tables!AC15</f>
        <v>21</v>
      </c>
      <c r="P95">
        <f>Tables!AD15</f>
        <v>0</v>
      </c>
      <c r="Q95">
        <f>Tables!AE15</f>
        <v>0</v>
      </c>
      <c r="R95">
        <f>Tables!AF15</f>
        <v>0</v>
      </c>
      <c r="S95">
        <f t="shared" si="70"/>
        <v>3</v>
      </c>
      <c r="T95">
        <f t="shared" si="83"/>
        <v>24</v>
      </c>
      <c r="U95">
        <f t="shared" si="71"/>
        <v>0</v>
      </c>
      <c r="X95" s="10">
        <f t="shared" si="72"/>
        <v>0</v>
      </c>
      <c r="Y95" s="4">
        <f t="shared" si="73"/>
        <v>9.93</v>
      </c>
      <c r="Z95" s="4">
        <f t="shared" si="74"/>
        <v>0</v>
      </c>
      <c r="AA95" s="4">
        <f t="shared" si="75"/>
        <v>0</v>
      </c>
      <c r="AB95" s="4">
        <f t="shared" si="76"/>
        <v>0</v>
      </c>
      <c r="AC95" s="4">
        <f t="shared" si="77"/>
        <v>1.1299999999999999</v>
      </c>
      <c r="AD95">
        <f t="shared" si="85"/>
        <v>11.059999999999999</v>
      </c>
      <c r="AF95">
        <f t="shared" si="84"/>
        <v>0</v>
      </c>
      <c r="AG95">
        <f t="shared" si="78"/>
        <v>10.1286</v>
      </c>
      <c r="AH95">
        <f t="shared" si="79"/>
        <v>0</v>
      </c>
      <c r="AI95">
        <f t="shared" si="80"/>
        <v>0</v>
      </c>
      <c r="AJ95">
        <f t="shared" si="81"/>
        <v>0</v>
      </c>
      <c r="AK95">
        <f t="shared" si="82"/>
        <v>1.1525999999999998</v>
      </c>
      <c r="AL95">
        <f t="shared" si="86"/>
        <v>11.2812</v>
      </c>
      <c r="AM95">
        <f t="shared" si="87"/>
        <v>69176.318400000004</v>
      </c>
      <c r="AN95">
        <f t="shared" si="88"/>
        <v>0.24903474623999999</v>
      </c>
      <c r="AO95">
        <f t="shared" si="89"/>
        <v>92.523955986429996</v>
      </c>
    </row>
    <row r="96" spans="2:41">
      <c r="C96" t="s">
        <v>45</v>
      </c>
      <c r="N96">
        <f>Tables!AB16</f>
        <v>3</v>
      </c>
      <c r="O96">
        <f>Tables!AC16</f>
        <v>11</v>
      </c>
      <c r="P96">
        <f>Tables!AD16</f>
        <v>2</v>
      </c>
      <c r="Q96">
        <f>Tables!AE16</f>
        <v>4</v>
      </c>
      <c r="R96">
        <f>Tables!AF16</f>
        <v>1</v>
      </c>
      <c r="S96">
        <f t="shared" si="70"/>
        <v>3</v>
      </c>
      <c r="T96">
        <f t="shared" si="83"/>
        <v>24</v>
      </c>
      <c r="U96">
        <f t="shared" si="71"/>
        <v>0</v>
      </c>
      <c r="X96" s="10">
        <f t="shared" si="72"/>
        <v>0.30000000000000004</v>
      </c>
      <c r="Y96" s="4">
        <f t="shared" si="73"/>
        <v>0.99799999999999978</v>
      </c>
      <c r="Z96" s="4">
        <f t="shared" si="74"/>
        <v>0.2</v>
      </c>
      <c r="AA96" s="4">
        <f t="shared" si="75"/>
        <v>0.4</v>
      </c>
      <c r="AB96" s="4">
        <f t="shared" si="76"/>
        <v>0.1</v>
      </c>
      <c r="AC96" s="4">
        <f t="shared" si="77"/>
        <v>0.30000000000000004</v>
      </c>
      <c r="AD96">
        <f t="shared" si="85"/>
        <v>2.298</v>
      </c>
      <c r="AF96">
        <f t="shared" si="84"/>
        <v>0.30000000000000004</v>
      </c>
      <c r="AG96">
        <f t="shared" si="78"/>
        <v>1.0179599999999998</v>
      </c>
      <c r="AH96">
        <f t="shared" si="79"/>
        <v>0.2</v>
      </c>
      <c r="AI96">
        <f t="shared" si="80"/>
        <v>0.4</v>
      </c>
      <c r="AJ96">
        <f t="shared" si="81"/>
        <v>0.1</v>
      </c>
      <c r="AK96">
        <f t="shared" si="82"/>
        <v>0.30600000000000005</v>
      </c>
      <c r="AL96">
        <f t="shared" si="86"/>
        <v>2.32396</v>
      </c>
      <c r="AM96">
        <f t="shared" si="87"/>
        <v>14250.522720000001</v>
      </c>
      <c r="AN96">
        <f t="shared" si="88"/>
        <v>5.1301881792000001E-2</v>
      </c>
      <c r="AO96">
        <f t="shared" si="89"/>
        <v>92.575257868221996</v>
      </c>
    </row>
    <row r="97" spans="3:41">
      <c r="C97" t="s">
        <v>46</v>
      </c>
      <c r="N97">
        <f>Tables!AB17</f>
        <v>7</v>
      </c>
      <c r="O97">
        <f>Tables!AC17</f>
        <v>100</v>
      </c>
      <c r="P97">
        <f>Tables!AD17</f>
        <v>1</v>
      </c>
      <c r="Q97">
        <f>Tables!AE17</f>
        <v>2</v>
      </c>
      <c r="R97">
        <f>Tables!AF17</f>
        <v>2</v>
      </c>
      <c r="S97">
        <f t="shared" si="70"/>
        <v>7</v>
      </c>
      <c r="T97">
        <f t="shared" si="83"/>
        <v>119</v>
      </c>
      <c r="U97">
        <f>S97-S75</f>
        <v>0</v>
      </c>
      <c r="X97" s="10">
        <f t="shared" si="72"/>
        <v>25.234999999999996</v>
      </c>
      <c r="Y97" s="4">
        <f t="shared" si="73"/>
        <v>70.527000000000015</v>
      </c>
      <c r="Z97" s="4">
        <f t="shared" si="74"/>
        <v>0.75</v>
      </c>
      <c r="AA97" s="4">
        <f t="shared" si="75"/>
        <v>0</v>
      </c>
      <c r="AB97" s="4">
        <f t="shared" si="76"/>
        <v>4.5999999999999996</v>
      </c>
      <c r="AC97" s="4">
        <f t="shared" si="77"/>
        <v>4.55</v>
      </c>
      <c r="AD97">
        <f t="shared" si="85"/>
        <v>105.66200000000001</v>
      </c>
      <c r="AF97">
        <f t="shared" si="84"/>
        <v>25.234999999999996</v>
      </c>
      <c r="AG97">
        <f t="shared" si="78"/>
        <v>71.937540000000013</v>
      </c>
      <c r="AH97">
        <f t="shared" si="79"/>
        <v>0.75</v>
      </c>
      <c r="AI97">
        <f t="shared" si="80"/>
        <v>0</v>
      </c>
      <c r="AJ97">
        <f t="shared" si="81"/>
        <v>4.5999999999999996</v>
      </c>
      <c r="AK97">
        <f t="shared" si="82"/>
        <v>4.641</v>
      </c>
      <c r="AL97">
        <f t="shared" si="86"/>
        <v>107.16354000000001</v>
      </c>
      <c r="AM97">
        <f t="shared" si="87"/>
        <v>657126.82728000009</v>
      </c>
      <c r="AN97">
        <f t="shared" si="88"/>
        <v>2.3656565782080001</v>
      </c>
      <c r="AO97">
        <f t="shared" si="89"/>
        <v>94.94091444643</v>
      </c>
    </row>
    <row r="98" spans="3:41">
      <c r="C98" t="s">
        <v>47</v>
      </c>
      <c r="N98">
        <f>Tables!AB18</f>
        <v>0</v>
      </c>
      <c r="O98">
        <f>Tables!AC18</f>
        <v>12</v>
      </c>
      <c r="P98">
        <f>Tables!AD18</f>
        <v>0</v>
      </c>
      <c r="Q98">
        <f>Tables!AE18</f>
        <v>0</v>
      </c>
      <c r="R98">
        <f>Tables!AF18</f>
        <v>0</v>
      </c>
      <c r="S98">
        <f t="shared" si="70"/>
        <v>0</v>
      </c>
      <c r="T98">
        <f t="shared" si="83"/>
        <v>12</v>
      </c>
      <c r="U98">
        <f t="shared" si="71"/>
        <v>0</v>
      </c>
      <c r="X98" s="10">
        <f t="shared" si="72"/>
        <v>0</v>
      </c>
      <c r="Y98" s="4">
        <f t="shared" si="73"/>
        <v>6.8569999999999993</v>
      </c>
      <c r="Z98" s="4">
        <f t="shared" si="74"/>
        <v>0</v>
      </c>
      <c r="AA98" s="4">
        <f t="shared" si="75"/>
        <v>0</v>
      </c>
      <c r="AB98" s="4">
        <f t="shared" si="76"/>
        <v>0</v>
      </c>
      <c r="AC98" s="4">
        <f t="shared" si="77"/>
        <v>0</v>
      </c>
      <c r="AD98">
        <f t="shared" si="85"/>
        <v>6.8569999999999993</v>
      </c>
      <c r="AF98">
        <f t="shared" si="84"/>
        <v>0</v>
      </c>
      <c r="AG98">
        <f t="shared" si="78"/>
        <v>6.9941399999999989</v>
      </c>
      <c r="AH98">
        <f t="shared" si="79"/>
        <v>0</v>
      </c>
      <c r="AI98">
        <f t="shared" si="80"/>
        <v>0</v>
      </c>
      <c r="AJ98">
        <f t="shared" si="81"/>
        <v>0</v>
      </c>
      <c r="AK98">
        <f t="shared" si="82"/>
        <v>0</v>
      </c>
      <c r="AL98">
        <f t="shared" si="86"/>
        <v>6.9941399999999989</v>
      </c>
      <c r="AM98">
        <f t="shared" si="87"/>
        <v>42888.066479999994</v>
      </c>
      <c r="AN98">
        <f t="shared" si="88"/>
        <v>0.15439703932799997</v>
      </c>
      <c r="AO98">
        <f t="shared" si="89"/>
        <v>95.095311485758003</v>
      </c>
    </row>
    <row r="99" spans="3:41">
      <c r="C99" t="s">
        <v>15</v>
      </c>
      <c r="N99">
        <f>Tables!AB19</f>
        <v>16</v>
      </c>
      <c r="O99">
        <f>Tables!AC19</f>
        <v>40</v>
      </c>
      <c r="P99">
        <f>Tables!AD19</f>
        <v>1</v>
      </c>
      <c r="Q99">
        <f>Tables!AE19</f>
        <v>3</v>
      </c>
      <c r="R99">
        <f>Tables!AF19</f>
        <v>0</v>
      </c>
      <c r="S99">
        <f t="shared" si="70"/>
        <v>128</v>
      </c>
      <c r="T99">
        <f>SUM(N99:S99)</f>
        <v>188</v>
      </c>
      <c r="U99">
        <f t="shared" si="71"/>
        <v>8</v>
      </c>
      <c r="X99" s="10">
        <f t="shared" si="72"/>
        <v>60.064000000000014</v>
      </c>
      <c r="Y99" s="4">
        <f t="shared" si="73"/>
        <v>245.39999999999998</v>
      </c>
      <c r="Z99" s="4">
        <f t="shared" si="74"/>
        <v>8</v>
      </c>
      <c r="AA99" s="4">
        <f t="shared" si="75"/>
        <v>0</v>
      </c>
      <c r="AB99" s="4">
        <f t="shared" si="76"/>
        <v>0</v>
      </c>
      <c r="AC99" s="4">
        <f t="shared" si="77"/>
        <v>1337.4264406779664</v>
      </c>
      <c r="AD99">
        <f t="shared" si="85"/>
        <v>1650.8904406779664</v>
      </c>
      <c r="AF99">
        <f t="shared" si="84"/>
        <v>60.064000000000014</v>
      </c>
      <c r="AG99">
        <f t="shared" si="78"/>
        <v>250.30799999999996</v>
      </c>
      <c r="AH99">
        <f t="shared" si="79"/>
        <v>8</v>
      </c>
      <c r="AI99">
        <f t="shared" si="80"/>
        <v>0</v>
      </c>
      <c r="AJ99">
        <f t="shared" si="81"/>
        <v>0</v>
      </c>
      <c r="AK99">
        <f t="shared" si="82"/>
        <v>1364.1749694915256</v>
      </c>
      <c r="AL99">
        <f>SUM(AF99:AK99)</f>
        <v>1682.5469694915255</v>
      </c>
      <c r="AM99">
        <f>AL99*$AM$37</f>
        <v>10317378.016922034</v>
      </c>
      <c r="AN99">
        <f t="shared" si="88"/>
        <v>37.142560860919325</v>
      </c>
      <c r="AO99">
        <f t="shared" si="89"/>
        <v>132.23787234667734</v>
      </c>
    </row>
    <row r="100" spans="3:41">
      <c r="U100" s="15">
        <f>SUM(U83:U99)</f>
        <v>130</v>
      </c>
      <c r="AD100">
        <f>SUM(AD83:AD99)</f>
        <v>5900.2682394324074</v>
      </c>
      <c r="AF100" s="15">
        <f t="shared" ref="AF100:AK100" si="90">SUM(AF83:AF99)</f>
        <v>1202.5434280611466</v>
      </c>
      <c r="AG100" s="15">
        <f t="shared" si="90"/>
        <v>2573.575760481523</v>
      </c>
      <c r="AH100" s="15">
        <f t="shared" si="90"/>
        <v>56.731199999999994</v>
      </c>
      <c r="AI100" s="15">
        <f t="shared" si="90"/>
        <v>98.68246474735605</v>
      </c>
      <c r="AJ100" s="15">
        <f t="shared" si="90"/>
        <v>38.907083333333333</v>
      </c>
      <c r="AK100" s="15">
        <f t="shared" si="90"/>
        <v>2019.896384074859</v>
      </c>
      <c r="AL100" s="15">
        <f>SUM(AL83:AL99)</f>
        <v>5990.3363206982194</v>
      </c>
      <c r="AM100">
        <f>SUM(AM83:AM99)</f>
        <v>36732742.318521477</v>
      </c>
      <c r="AN100">
        <f t="shared" si="88"/>
        <v>132.23787234667731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BQ100"/>
  <sheetViews>
    <sheetView topLeftCell="C1" zoomScale="80" zoomScaleNormal="80" workbookViewId="0">
      <selection activeCell="M102" sqref="M102"/>
    </sheetView>
  </sheetViews>
  <sheetFormatPr defaultRowHeight="15"/>
  <cols>
    <col min="3" max="3" width="24.5703125" customWidth="1"/>
    <col min="4" max="4" width="16.5703125" customWidth="1"/>
    <col min="5" max="5" width="18.5703125" customWidth="1"/>
    <col min="13" max="13" width="18.7109375" customWidth="1"/>
    <col min="21" max="21" width="17.7109375" customWidth="1"/>
    <col min="24" max="24" width="14.5703125" customWidth="1"/>
    <col min="25" max="29" width="13.85546875" bestFit="1" customWidth="1"/>
    <col min="31" max="31" width="9.28515625" bestFit="1" customWidth="1"/>
    <col min="32" max="32" width="9.140625" customWidth="1"/>
    <col min="39" max="39" width="13.140625" customWidth="1"/>
    <col min="40" max="40" width="13.28515625" bestFit="1" customWidth="1"/>
    <col min="44" max="44" width="18.5703125" customWidth="1"/>
    <col min="50" max="50" width="10.7109375" customWidth="1"/>
    <col min="54" max="54" width="13.140625" customWidth="1"/>
    <col min="57" max="57" width="11.7109375" customWidth="1"/>
    <col min="58" max="58" width="12" customWidth="1"/>
    <col min="259" max="259" width="24.5703125" customWidth="1"/>
    <col min="260" max="260" width="16.5703125" customWidth="1"/>
    <col min="261" max="261" width="18.5703125" customWidth="1"/>
    <col min="269" max="269" width="18.7109375" customWidth="1"/>
    <col min="277" max="277" width="17.7109375" customWidth="1"/>
    <col min="280" max="280" width="14.5703125" customWidth="1"/>
    <col min="281" max="285" width="13.85546875" bestFit="1" customWidth="1"/>
    <col min="295" max="295" width="13.140625" customWidth="1"/>
    <col min="296" max="296" width="13.28515625" bestFit="1" customWidth="1"/>
    <col min="300" max="300" width="18.5703125" customWidth="1"/>
    <col min="306" max="306" width="10.7109375" customWidth="1"/>
    <col min="314" max="314" width="12" customWidth="1"/>
    <col min="515" max="515" width="24.5703125" customWidth="1"/>
    <col min="516" max="516" width="16.5703125" customWidth="1"/>
    <col min="517" max="517" width="18.5703125" customWidth="1"/>
    <col min="525" max="525" width="18.7109375" customWidth="1"/>
    <col min="533" max="533" width="17.7109375" customWidth="1"/>
    <col min="536" max="536" width="14.5703125" customWidth="1"/>
    <col min="537" max="541" width="13.85546875" bestFit="1" customWidth="1"/>
    <col min="551" max="551" width="13.140625" customWidth="1"/>
    <col min="552" max="552" width="13.28515625" bestFit="1" customWidth="1"/>
    <col min="556" max="556" width="18.5703125" customWidth="1"/>
    <col min="562" max="562" width="10.7109375" customWidth="1"/>
    <col min="570" max="570" width="12" customWidth="1"/>
    <col min="771" max="771" width="24.5703125" customWidth="1"/>
    <col min="772" max="772" width="16.5703125" customWidth="1"/>
    <col min="773" max="773" width="18.5703125" customWidth="1"/>
    <col min="781" max="781" width="18.7109375" customWidth="1"/>
    <col min="789" max="789" width="17.7109375" customWidth="1"/>
    <col min="792" max="792" width="14.5703125" customWidth="1"/>
    <col min="793" max="797" width="13.85546875" bestFit="1" customWidth="1"/>
    <col min="807" max="807" width="13.140625" customWidth="1"/>
    <col min="808" max="808" width="13.28515625" bestFit="1" customWidth="1"/>
    <col min="812" max="812" width="18.5703125" customWidth="1"/>
    <col min="818" max="818" width="10.7109375" customWidth="1"/>
    <col min="826" max="826" width="12" customWidth="1"/>
    <col min="1027" max="1027" width="24.5703125" customWidth="1"/>
    <col min="1028" max="1028" width="16.5703125" customWidth="1"/>
    <col min="1029" max="1029" width="18.5703125" customWidth="1"/>
    <col min="1037" max="1037" width="18.7109375" customWidth="1"/>
    <col min="1045" max="1045" width="17.7109375" customWidth="1"/>
    <col min="1048" max="1048" width="14.5703125" customWidth="1"/>
    <col min="1049" max="1053" width="13.85546875" bestFit="1" customWidth="1"/>
    <col min="1063" max="1063" width="13.140625" customWidth="1"/>
    <col min="1064" max="1064" width="13.28515625" bestFit="1" customWidth="1"/>
    <col min="1068" max="1068" width="18.5703125" customWidth="1"/>
    <col min="1074" max="1074" width="10.7109375" customWidth="1"/>
    <col min="1082" max="1082" width="12" customWidth="1"/>
    <col min="1283" max="1283" width="24.5703125" customWidth="1"/>
    <col min="1284" max="1284" width="16.5703125" customWidth="1"/>
    <col min="1285" max="1285" width="18.5703125" customWidth="1"/>
    <col min="1293" max="1293" width="18.7109375" customWidth="1"/>
    <col min="1301" max="1301" width="17.7109375" customWidth="1"/>
    <col min="1304" max="1304" width="14.5703125" customWidth="1"/>
    <col min="1305" max="1309" width="13.85546875" bestFit="1" customWidth="1"/>
    <col min="1319" max="1319" width="13.140625" customWidth="1"/>
    <col min="1320" max="1320" width="13.28515625" bestFit="1" customWidth="1"/>
    <col min="1324" max="1324" width="18.5703125" customWidth="1"/>
    <col min="1330" max="1330" width="10.7109375" customWidth="1"/>
    <col min="1338" max="1338" width="12" customWidth="1"/>
    <col min="1539" max="1539" width="24.5703125" customWidth="1"/>
    <col min="1540" max="1540" width="16.5703125" customWidth="1"/>
    <col min="1541" max="1541" width="18.5703125" customWidth="1"/>
    <col min="1549" max="1549" width="18.7109375" customWidth="1"/>
    <col min="1557" max="1557" width="17.7109375" customWidth="1"/>
    <col min="1560" max="1560" width="14.5703125" customWidth="1"/>
    <col min="1561" max="1565" width="13.85546875" bestFit="1" customWidth="1"/>
    <col min="1575" max="1575" width="13.140625" customWidth="1"/>
    <col min="1576" max="1576" width="13.28515625" bestFit="1" customWidth="1"/>
    <col min="1580" max="1580" width="18.5703125" customWidth="1"/>
    <col min="1586" max="1586" width="10.7109375" customWidth="1"/>
    <col min="1594" max="1594" width="12" customWidth="1"/>
    <col min="1795" max="1795" width="24.5703125" customWidth="1"/>
    <col min="1796" max="1796" width="16.5703125" customWidth="1"/>
    <col min="1797" max="1797" width="18.5703125" customWidth="1"/>
    <col min="1805" max="1805" width="18.7109375" customWidth="1"/>
    <col min="1813" max="1813" width="17.7109375" customWidth="1"/>
    <col min="1816" max="1816" width="14.5703125" customWidth="1"/>
    <col min="1817" max="1821" width="13.85546875" bestFit="1" customWidth="1"/>
    <col min="1831" max="1831" width="13.140625" customWidth="1"/>
    <col min="1832" max="1832" width="13.28515625" bestFit="1" customWidth="1"/>
    <col min="1836" max="1836" width="18.5703125" customWidth="1"/>
    <col min="1842" max="1842" width="10.7109375" customWidth="1"/>
    <col min="1850" max="1850" width="12" customWidth="1"/>
    <col min="2051" max="2051" width="24.5703125" customWidth="1"/>
    <col min="2052" max="2052" width="16.5703125" customWidth="1"/>
    <col min="2053" max="2053" width="18.5703125" customWidth="1"/>
    <col min="2061" max="2061" width="18.7109375" customWidth="1"/>
    <col min="2069" max="2069" width="17.7109375" customWidth="1"/>
    <col min="2072" max="2072" width="14.5703125" customWidth="1"/>
    <col min="2073" max="2077" width="13.85546875" bestFit="1" customWidth="1"/>
    <col min="2087" max="2087" width="13.140625" customWidth="1"/>
    <col min="2088" max="2088" width="13.28515625" bestFit="1" customWidth="1"/>
    <col min="2092" max="2092" width="18.5703125" customWidth="1"/>
    <col min="2098" max="2098" width="10.7109375" customWidth="1"/>
    <col min="2106" max="2106" width="12" customWidth="1"/>
    <col min="2307" max="2307" width="24.5703125" customWidth="1"/>
    <col min="2308" max="2308" width="16.5703125" customWidth="1"/>
    <col min="2309" max="2309" width="18.5703125" customWidth="1"/>
    <col min="2317" max="2317" width="18.7109375" customWidth="1"/>
    <col min="2325" max="2325" width="17.7109375" customWidth="1"/>
    <col min="2328" max="2328" width="14.5703125" customWidth="1"/>
    <col min="2329" max="2333" width="13.85546875" bestFit="1" customWidth="1"/>
    <col min="2343" max="2343" width="13.140625" customWidth="1"/>
    <col min="2344" max="2344" width="13.28515625" bestFit="1" customWidth="1"/>
    <col min="2348" max="2348" width="18.5703125" customWidth="1"/>
    <col min="2354" max="2354" width="10.7109375" customWidth="1"/>
    <col min="2362" max="2362" width="12" customWidth="1"/>
    <col min="2563" max="2563" width="24.5703125" customWidth="1"/>
    <col min="2564" max="2564" width="16.5703125" customWidth="1"/>
    <col min="2565" max="2565" width="18.5703125" customWidth="1"/>
    <col min="2573" max="2573" width="18.7109375" customWidth="1"/>
    <col min="2581" max="2581" width="17.7109375" customWidth="1"/>
    <col min="2584" max="2584" width="14.5703125" customWidth="1"/>
    <col min="2585" max="2589" width="13.85546875" bestFit="1" customWidth="1"/>
    <col min="2599" max="2599" width="13.140625" customWidth="1"/>
    <col min="2600" max="2600" width="13.28515625" bestFit="1" customWidth="1"/>
    <col min="2604" max="2604" width="18.5703125" customWidth="1"/>
    <col min="2610" max="2610" width="10.7109375" customWidth="1"/>
    <col min="2618" max="2618" width="12" customWidth="1"/>
    <col min="2819" max="2819" width="24.5703125" customWidth="1"/>
    <col min="2820" max="2820" width="16.5703125" customWidth="1"/>
    <col min="2821" max="2821" width="18.5703125" customWidth="1"/>
    <col min="2829" max="2829" width="18.7109375" customWidth="1"/>
    <col min="2837" max="2837" width="17.7109375" customWidth="1"/>
    <col min="2840" max="2840" width="14.5703125" customWidth="1"/>
    <col min="2841" max="2845" width="13.85546875" bestFit="1" customWidth="1"/>
    <col min="2855" max="2855" width="13.140625" customWidth="1"/>
    <col min="2856" max="2856" width="13.28515625" bestFit="1" customWidth="1"/>
    <col min="2860" max="2860" width="18.5703125" customWidth="1"/>
    <col min="2866" max="2866" width="10.7109375" customWidth="1"/>
    <col min="2874" max="2874" width="12" customWidth="1"/>
    <col min="3075" max="3075" width="24.5703125" customWidth="1"/>
    <col min="3076" max="3076" width="16.5703125" customWidth="1"/>
    <col min="3077" max="3077" width="18.5703125" customWidth="1"/>
    <col min="3085" max="3085" width="18.7109375" customWidth="1"/>
    <col min="3093" max="3093" width="17.7109375" customWidth="1"/>
    <col min="3096" max="3096" width="14.5703125" customWidth="1"/>
    <col min="3097" max="3101" width="13.85546875" bestFit="1" customWidth="1"/>
    <col min="3111" max="3111" width="13.140625" customWidth="1"/>
    <col min="3112" max="3112" width="13.28515625" bestFit="1" customWidth="1"/>
    <col min="3116" max="3116" width="18.5703125" customWidth="1"/>
    <col min="3122" max="3122" width="10.7109375" customWidth="1"/>
    <col min="3130" max="3130" width="12" customWidth="1"/>
    <col min="3331" max="3331" width="24.5703125" customWidth="1"/>
    <col min="3332" max="3332" width="16.5703125" customWidth="1"/>
    <col min="3333" max="3333" width="18.5703125" customWidth="1"/>
    <col min="3341" max="3341" width="18.7109375" customWidth="1"/>
    <col min="3349" max="3349" width="17.7109375" customWidth="1"/>
    <col min="3352" max="3352" width="14.5703125" customWidth="1"/>
    <col min="3353" max="3357" width="13.85546875" bestFit="1" customWidth="1"/>
    <col min="3367" max="3367" width="13.140625" customWidth="1"/>
    <col min="3368" max="3368" width="13.28515625" bestFit="1" customWidth="1"/>
    <col min="3372" max="3372" width="18.5703125" customWidth="1"/>
    <col min="3378" max="3378" width="10.7109375" customWidth="1"/>
    <col min="3386" max="3386" width="12" customWidth="1"/>
    <col min="3587" max="3587" width="24.5703125" customWidth="1"/>
    <col min="3588" max="3588" width="16.5703125" customWidth="1"/>
    <col min="3589" max="3589" width="18.5703125" customWidth="1"/>
    <col min="3597" max="3597" width="18.7109375" customWidth="1"/>
    <col min="3605" max="3605" width="17.7109375" customWidth="1"/>
    <col min="3608" max="3608" width="14.5703125" customWidth="1"/>
    <col min="3609" max="3613" width="13.85546875" bestFit="1" customWidth="1"/>
    <col min="3623" max="3623" width="13.140625" customWidth="1"/>
    <col min="3624" max="3624" width="13.28515625" bestFit="1" customWidth="1"/>
    <col min="3628" max="3628" width="18.5703125" customWidth="1"/>
    <col min="3634" max="3634" width="10.7109375" customWidth="1"/>
    <col min="3642" max="3642" width="12" customWidth="1"/>
    <col min="3843" max="3843" width="24.5703125" customWidth="1"/>
    <col min="3844" max="3844" width="16.5703125" customWidth="1"/>
    <col min="3845" max="3845" width="18.5703125" customWidth="1"/>
    <col min="3853" max="3853" width="18.7109375" customWidth="1"/>
    <col min="3861" max="3861" width="17.7109375" customWidth="1"/>
    <col min="3864" max="3864" width="14.5703125" customWidth="1"/>
    <col min="3865" max="3869" width="13.85546875" bestFit="1" customWidth="1"/>
    <col min="3879" max="3879" width="13.140625" customWidth="1"/>
    <col min="3880" max="3880" width="13.28515625" bestFit="1" customWidth="1"/>
    <col min="3884" max="3884" width="18.5703125" customWidth="1"/>
    <col min="3890" max="3890" width="10.7109375" customWidth="1"/>
    <col min="3898" max="3898" width="12" customWidth="1"/>
    <col min="4099" max="4099" width="24.5703125" customWidth="1"/>
    <col min="4100" max="4100" width="16.5703125" customWidth="1"/>
    <col min="4101" max="4101" width="18.5703125" customWidth="1"/>
    <col min="4109" max="4109" width="18.7109375" customWidth="1"/>
    <col min="4117" max="4117" width="17.7109375" customWidth="1"/>
    <col min="4120" max="4120" width="14.5703125" customWidth="1"/>
    <col min="4121" max="4125" width="13.85546875" bestFit="1" customWidth="1"/>
    <col min="4135" max="4135" width="13.140625" customWidth="1"/>
    <col min="4136" max="4136" width="13.28515625" bestFit="1" customWidth="1"/>
    <col min="4140" max="4140" width="18.5703125" customWidth="1"/>
    <col min="4146" max="4146" width="10.7109375" customWidth="1"/>
    <col min="4154" max="4154" width="12" customWidth="1"/>
    <col min="4355" max="4355" width="24.5703125" customWidth="1"/>
    <col min="4356" max="4356" width="16.5703125" customWidth="1"/>
    <col min="4357" max="4357" width="18.5703125" customWidth="1"/>
    <col min="4365" max="4365" width="18.7109375" customWidth="1"/>
    <col min="4373" max="4373" width="17.7109375" customWidth="1"/>
    <col min="4376" max="4376" width="14.5703125" customWidth="1"/>
    <col min="4377" max="4381" width="13.85546875" bestFit="1" customWidth="1"/>
    <col min="4391" max="4391" width="13.140625" customWidth="1"/>
    <col min="4392" max="4392" width="13.28515625" bestFit="1" customWidth="1"/>
    <col min="4396" max="4396" width="18.5703125" customWidth="1"/>
    <col min="4402" max="4402" width="10.7109375" customWidth="1"/>
    <col min="4410" max="4410" width="12" customWidth="1"/>
    <col min="4611" max="4611" width="24.5703125" customWidth="1"/>
    <col min="4612" max="4612" width="16.5703125" customWidth="1"/>
    <col min="4613" max="4613" width="18.5703125" customWidth="1"/>
    <col min="4621" max="4621" width="18.7109375" customWidth="1"/>
    <col min="4629" max="4629" width="17.7109375" customWidth="1"/>
    <col min="4632" max="4632" width="14.5703125" customWidth="1"/>
    <col min="4633" max="4637" width="13.85546875" bestFit="1" customWidth="1"/>
    <col min="4647" max="4647" width="13.140625" customWidth="1"/>
    <col min="4648" max="4648" width="13.28515625" bestFit="1" customWidth="1"/>
    <col min="4652" max="4652" width="18.5703125" customWidth="1"/>
    <col min="4658" max="4658" width="10.7109375" customWidth="1"/>
    <col min="4666" max="4666" width="12" customWidth="1"/>
    <col min="4867" max="4867" width="24.5703125" customWidth="1"/>
    <col min="4868" max="4868" width="16.5703125" customWidth="1"/>
    <col min="4869" max="4869" width="18.5703125" customWidth="1"/>
    <col min="4877" max="4877" width="18.7109375" customWidth="1"/>
    <col min="4885" max="4885" width="17.7109375" customWidth="1"/>
    <col min="4888" max="4888" width="14.5703125" customWidth="1"/>
    <col min="4889" max="4893" width="13.85546875" bestFit="1" customWidth="1"/>
    <col min="4903" max="4903" width="13.140625" customWidth="1"/>
    <col min="4904" max="4904" width="13.28515625" bestFit="1" customWidth="1"/>
    <col min="4908" max="4908" width="18.5703125" customWidth="1"/>
    <col min="4914" max="4914" width="10.7109375" customWidth="1"/>
    <col min="4922" max="4922" width="12" customWidth="1"/>
    <col min="5123" max="5123" width="24.5703125" customWidth="1"/>
    <col min="5124" max="5124" width="16.5703125" customWidth="1"/>
    <col min="5125" max="5125" width="18.5703125" customWidth="1"/>
    <col min="5133" max="5133" width="18.7109375" customWidth="1"/>
    <col min="5141" max="5141" width="17.7109375" customWidth="1"/>
    <col min="5144" max="5144" width="14.5703125" customWidth="1"/>
    <col min="5145" max="5149" width="13.85546875" bestFit="1" customWidth="1"/>
    <col min="5159" max="5159" width="13.140625" customWidth="1"/>
    <col min="5160" max="5160" width="13.28515625" bestFit="1" customWidth="1"/>
    <col min="5164" max="5164" width="18.5703125" customWidth="1"/>
    <col min="5170" max="5170" width="10.7109375" customWidth="1"/>
    <col min="5178" max="5178" width="12" customWidth="1"/>
    <col min="5379" max="5379" width="24.5703125" customWidth="1"/>
    <col min="5380" max="5380" width="16.5703125" customWidth="1"/>
    <col min="5381" max="5381" width="18.5703125" customWidth="1"/>
    <col min="5389" max="5389" width="18.7109375" customWidth="1"/>
    <col min="5397" max="5397" width="17.7109375" customWidth="1"/>
    <col min="5400" max="5400" width="14.5703125" customWidth="1"/>
    <col min="5401" max="5405" width="13.85546875" bestFit="1" customWidth="1"/>
    <col min="5415" max="5415" width="13.140625" customWidth="1"/>
    <col min="5416" max="5416" width="13.28515625" bestFit="1" customWidth="1"/>
    <col min="5420" max="5420" width="18.5703125" customWidth="1"/>
    <col min="5426" max="5426" width="10.7109375" customWidth="1"/>
    <col min="5434" max="5434" width="12" customWidth="1"/>
    <col min="5635" max="5635" width="24.5703125" customWidth="1"/>
    <col min="5636" max="5636" width="16.5703125" customWidth="1"/>
    <col min="5637" max="5637" width="18.5703125" customWidth="1"/>
    <col min="5645" max="5645" width="18.7109375" customWidth="1"/>
    <col min="5653" max="5653" width="17.7109375" customWidth="1"/>
    <col min="5656" max="5656" width="14.5703125" customWidth="1"/>
    <col min="5657" max="5661" width="13.85546875" bestFit="1" customWidth="1"/>
    <col min="5671" max="5671" width="13.140625" customWidth="1"/>
    <col min="5672" max="5672" width="13.28515625" bestFit="1" customWidth="1"/>
    <col min="5676" max="5676" width="18.5703125" customWidth="1"/>
    <col min="5682" max="5682" width="10.7109375" customWidth="1"/>
    <col min="5690" max="5690" width="12" customWidth="1"/>
    <col min="5891" max="5891" width="24.5703125" customWidth="1"/>
    <col min="5892" max="5892" width="16.5703125" customWidth="1"/>
    <col min="5893" max="5893" width="18.5703125" customWidth="1"/>
    <col min="5901" max="5901" width="18.7109375" customWidth="1"/>
    <col min="5909" max="5909" width="17.7109375" customWidth="1"/>
    <col min="5912" max="5912" width="14.5703125" customWidth="1"/>
    <col min="5913" max="5917" width="13.85546875" bestFit="1" customWidth="1"/>
    <col min="5927" max="5927" width="13.140625" customWidth="1"/>
    <col min="5928" max="5928" width="13.28515625" bestFit="1" customWidth="1"/>
    <col min="5932" max="5932" width="18.5703125" customWidth="1"/>
    <col min="5938" max="5938" width="10.7109375" customWidth="1"/>
    <col min="5946" max="5946" width="12" customWidth="1"/>
    <col min="6147" max="6147" width="24.5703125" customWidth="1"/>
    <col min="6148" max="6148" width="16.5703125" customWidth="1"/>
    <col min="6149" max="6149" width="18.5703125" customWidth="1"/>
    <col min="6157" max="6157" width="18.7109375" customWidth="1"/>
    <col min="6165" max="6165" width="17.7109375" customWidth="1"/>
    <col min="6168" max="6168" width="14.5703125" customWidth="1"/>
    <col min="6169" max="6173" width="13.85546875" bestFit="1" customWidth="1"/>
    <col min="6183" max="6183" width="13.140625" customWidth="1"/>
    <col min="6184" max="6184" width="13.28515625" bestFit="1" customWidth="1"/>
    <col min="6188" max="6188" width="18.5703125" customWidth="1"/>
    <col min="6194" max="6194" width="10.7109375" customWidth="1"/>
    <col min="6202" max="6202" width="12" customWidth="1"/>
    <col min="6403" max="6403" width="24.5703125" customWidth="1"/>
    <col min="6404" max="6404" width="16.5703125" customWidth="1"/>
    <col min="6405" max="6405" width="18.5703125" customWidth="1"/>
    <col min="6413" max="6413" width="18.7109375" customWidth="1"/>
    <col min="6421" max="6421" width="17.7109375" customWidth="1"/>
    <col min="6424" max="6424" width="14.5703125" customWidth="1"/>
    <col min="6425" max="6429" width="13.85546875" bestFit="1" customWidth="1"/>
    <col min="6439" max="6439" width="13.140625" customWidth="1"/>
    <col min="6440" max="6440" width="13.28515625" bestFit="1" customWidth="1"/>
    <col min="6444" max="6444" width="18.5703125" customWidth="1"/>
    <col min="6450" max="6450" width="10.7109375" customWidth="1"/>
    <col min="6458" max="6458" width="12" customWidth="1"/>
    <col min="6659" max="6659" width="24.5703125" customWidth="1"/>
    <col min="6660" max="6660" width="16.5703125" customWidth="1"/>
    <col min="6661" max="6661" width="18.5703125" customWidth="1"/>
    <col min="6669" max="6669" width="18.7109375" customWidth="1"/>
    <col min="6677" max="6677" width="17.7109375" customWidth="1"/>
    <col min="6680" max="6680" width="14.5703125" customWidth="1"/>
    <col min="6681" max="6685" width="13.85546875" bestFit="1" customWidth="1"/>
    <col min="6695" max="6695" width="13.140625" customWidth="1"/>
    <col min="6696" max="6696" width="13.28515625" bestFit="1" customWidth="1"/>
    <col min="6700" max="6700" width="18.5703125" customWidth="1"/>
    <col min="6706" max="6706" width="10.7109375" customWidth="1"/>
    <col min="6714" max="6714" width="12" customWidth="1"/>
    <col min="6915" max="6915" width="24.5703125" customWidth="1"/>
    <col min="6916" max="6916" width="16.5703125" customWidth="1"/>
    <col min="6917" max="6917" width="18.5703125" customWidth="1"/>
    <col min="6925" max="6925" width="18.7109375" customWidth="1"/>
    <col min="6933" max="6933" width="17.7109375" customWidth="1"/>
    <col min="6936" max="6936" width="14.5703125" customWidth="1"/>
    <col min="6937" max="6941" width="13.85546875" bestFit="1" customWidth="1"/>
    <col min="6951" max="6951" width="13.140625" customWidth="1"/>
    <col min="6952" max="6952" width="13.28515625" bestFit="1" customWidth="1"/>
    <col min="6956" max="6956" width="18.5703125" customWidth="1"/>
    <col min="6962" max="6962" width="10.7109375" customWidth="1"/>
    <col min="6970" max="6970" width="12" customWidth="1"/>
    <col min="7171" max="7171" width="24.5703125" customWidth="1"/>
    <col min="7172" max="7172" width="16.5703125" customWidth="1"/>
    <col min="7173" max="7173" width="18.5703125" customWidth="1"/>
    <col min="7181" max="7181" width="18.7109375" customWidth="1"/>
    <col min="7189" max="7189" width="17.7109375" customWidth="1"/>
    <col min="7192" max="7192" width="14.5703125" customWidth="1"/>
    <col min="7193" max="7197" width="13.85546875" bestFit="1" customWidth="1"/>
    <col min="7207" max="7207" width="13.140625" customWidth="1"/>
    <col min="7208" max="7208" width="13.28515625" bestFit="1" customWidth="1"/>
    <col min="7212" max="7212" width="18.5703125" customWidth="1"/>
    <col min="7218" max="7218" width="10.7109375" customWidth="1"/>
    <col min="7226" max="7226" width="12" customWidth="1"/>
    <col min="7427" max="7427" width="24.5703125" customWidth="1"/>
    <col min="7428" max="7428" width="16.5703125" customWidth="1"/>
    <col min="7429" max="7429" width="18.5703125" customWidth="1"/>
    <col min="7437" max="7437" width="18.7109375" customWidth="1"/>
    <col min="7445" max="7445" width="17.7109375" customWidth="1"/>
    <col min="7448" max="7448" width="14.5703125" customWidth="1"/>
    <col min="7449" max="7453" width="13.85546875" bestFit="1" customWidth="1"/>
    <col min="7463" max="7463" width="13.140625" customWidth="1"/>
    <col min="7464" max="7464" width="13.28515625" bestFit="1" customWidth="1"/>
    <col min="7468" max="7468" width="18.5703125" customWidth="1"/>
    <col min="7474" max="7474" width="10.7109375" customWidth="1"/>
    <col min="7482" max="7482" width="12" customWidth="1"/>
    <col min="7683" max="7683" width="24.5703125" customWidth="1"/>
    <col min="7684" max="7684" width="16.5703125" customWidth="1"/>
    <col min="7685" max="7685" width="18.5703125" customWidth="1"/>
    <col min="7693" max="7693" width="18.7109375" customWidth="1"/>
    <col min="7701" max="7701" width="17.7109375" customWidth="1"/>
    <col min="7704" max="7704" width="14.5703125" customWidth="1"/>
    <col min="7705" max="7709" width="13.85546875" bestFit="1" customWidth="1"/>
    <col min="7719" max="7719" width="13.140625" customWidth="1"/>
    <col min="7720" max="7720" width="13.28515625" bestFit="1" customWidth="1"/>
    <col min="7724" max="7724" width="18.5703125" customWidth="1"/>
    <col min="7730" max="7730" width="10.7109375" customWidth="1"/>
    <col min="7738" max="7738" width="12" customWidth="1"/>
    <col min="7939" max="7939" width="24.5703125" customWidth="1"/>
    <col min="7940" max="7940" width="16.5703125" customWidth="1"/>
    <col min="7941" max="7941" width="18.5703125" customWidth="1"/>
    <col min="7949" max="7949" width="18.7109375" customWidth="1"/>
    <col min="7957" max="7957" width="17.7109375" customWidth="1"/>
    <col min="7960" max="7960" width="14.5703125" customWidth="1"/>
    <col min="7961" max="7965" width="13.85546875" bestFit="1" customWidth="1"/>
    <col min="7975" max="7975" width="13.140625" customWidth="1"/>
    <col min="7976" max="7976" width="13.28515625" bestFit="1" customWidth="1"/>
    <col min="7980" max="7980" width="18.5703125" customWidth="1"/>
    <col min="7986" max="7986" width="10.7109375" customWidth="1"/>
    <col min="7994" max="7994" width="12" customWidth="1"/>
    <col min="8195" max="8195" width="24.5703125" customWidth="1"/>
    <col min="8196" max="8196" width="16.5703125" customWidth="1"/>
    <col min="8197" max="8197" width="18.5703125" customWidth="1"/>
    <col min="8205" max="8205" width="18.7109375" customWidth="1"/>
    <col min="8213" max="8213" width="17.7109375" customWidth="1"/>
    <col min="8216" max="8216" width="14.5703125" customWidth="1"/>
    <col min="8217" max="8221" width="13.85546875" bestFit="1" customWidth="1"/>
    <col min="8231" max="8231" width="13.140625" customWidth="1"/>
    <col min="8232" max="8232" width="13.28515625" bestFit="1" customWidth="1"/>
    <col min="8236" max="8236" width="18.5703125" customWidth="1"/>
    <col min="8242" max="8242" width="10.7109375" customWidth="1"/>
    <col min="8250" max="8250" width="12" customWidth="1"/>
    <col min="8451" max="8451" width="24.5703125" customWidth="1"/>
    <col min="8452" max="8452" width="16.5703125" customWidth="1"/>
    <col min="8453" max="8453" width="18.5703125" customWidth="1"/>
    <col min="8461" max="8461" width="18.7109375" customWidth="1"/>
    <col min="8469" max="8469" width="17.7109375" customWidth="1"/>
    <col min="8472" max="8472" width="14.5703125" customWidth="1"/>
    <col min="8473" max="8477" width="13.85546875" bestFit="1" customWidth="1"/>
    <col min="8487" max="8487" width="13.140625" customWidth="1"/>
    <col min="8488" max="8488" width="13.28515625" bestFit="1" customWidth="1"/>
    <col min="8492" max="8492" width="18.5703125" customWidth="1"/>
    <col min="8498" max="8498" width="10.7109375" customWidth="1"/>
    <col min="8506" max="8506" width="12" customWidth="1"/>
    <col min="8707" max="8707" width="24.5703125" customWidth="1"/>
    <col min="8708" max="8708" width="16.5703125" customWidth="1"/>
    <col min="8709" max="8709" width="18.5703125" customWidth="1"/>
    <col min="8717" max="8717" width="18.7109375" customWidth="1"/>
    <col min="8725" max="8725" width="17.7109375" customWidth="1"/>
    <col min="8728" max="8728" width="14.5703125" customWidth="1"/>
    <col min="8729" max="8733" width="13.85546875" bestFit="1" customWidth="1"/>
    <col min="8743" max="8743" width="13.140625" customWidth="1"/>
    <col min="8744" max="8744" width="13.28515625" bestFit="1" customWidth="1"/>
    <col min="8748" max="8748" width="18.5703125" customWidth="1"/>
    <col min="8754" max="8754" width="10.7109375" customWidth="1"/>
    <col min="8762" max="8762" width="12" customWidth="1"/>
    <col min="8963" max="8963" width="24.5703125" customWidth="1"/>
    <col min="8964" max="8964" width="16.5703125" customWidth="1"/>
    <col min="8965" max="8965" width="18.5703125" customWidth="1"/>
    <col min="8973" max="8973" width="18.7109375" customWidth="1"/>
    <col min="8981" max="8981" width="17.7109375" customWidth="1"/>
    <col min="8984" max="8984" width="14.5703125" customWidth="1"/>
    <col min="8985" max="8989" width="13.85546875" bestFit="1" customWidth="1"/>
    <col min="8999" max="8999" width="13.140625" customWidth="1"/>
    <col min="9000" max="9000" width="13.28515625" bestFit="1" customWidth="1"/>
    <col min="9004" max="9004" width="18.5703125" customWidth="1"/>
    <col min="9010" max="9010" width="10.7109375" customWidth="1"/>
    <col min="9018" max="9018" width="12" customWidth="1"/>
    <col min="9219" max="9219" width="24.5703125" customWidth="1"/>
    <col min="9220" max="9220" width="16.5703125" customWidth="1"/>
    <col min="9221" max="9221" width="18.5703125" customWidth="1"/>
    <col min="9229" max="9229" width="18.7109375" customWidth="1"/>
    <col min="9237" max="9237" width="17.7109375" customWidth="1"/>
    <col min="9240" max="9240" width="14.5703125" customWidth="1"/>
    <col min="9241" max="9245" width="13.85546875" bestFit="1" customWidth="1"/>
    <col min="9255" max="9255" width="13.140625" customWidth="1"/>
    <col min="9256" max="9256" width="13.28515625" bestFit="1" customWidth="1"/>
    <col min="9260" max="9260" width="18.5703125" customWidth="1"/>
    <col min="9266" max="9266" width="10.7109375" customWidth="1"/>
    <col min="9274" max="9274" width="12" customWidth="1"/>
    <col min="9475" max="9475" width="24.5703125" customWidth="1"/>
    <col min="9476" max="9476" width="16.5703125" customWidth="1"/>
    <col min="9477" max="9477" width="18.5703125" customWidth="1"/>
    <col min="9485" max="9485" width="18.7109375" customWidth="1"/>
    <col min="9493" max="9493" width="17.7109375" customWidth="1"/>
    <col min="9496" max="9496" width="14.5703125" customWidth="1"/>
    <col min="9497" max="9501" width="13.85546875" bestFit="1" customWidth="1"/>
    <col min="9511" max="9511" width="13.140625" customWidth="1"/>
    <col min="9512" max="9512" width="13.28515625" bestFit="1" customWidth="1"/>
    <col min="9516" max="9516" width="18.5703125" customWidth="1"/>
    <col min="9522" max="9522" width="10.7109375" customWidth="1"/>
    <col min="9530" max="9530" width="12" customWidth="1"/>
    <col min="9731" max="9731" width="24.5703125" customWidth="1"/>
    <col min="9732" max="9732" width="16.5703125" customWidth="1"/>
    <col min="9733" max="9733" width="18.5703125" customWidth="1"/>
    <col min="9741" max="9741" width="18.7109375" customWidth="1"/>
    <col min="9749" max="9749" width="17.7109375" customWidth="1"/>
    <col min="9752" max="9752" width="14.5703125" customWidth="1"/>
    <col min="9753" max="9757" width="13.85546875" bestFit="1" customWidth="1"/>
    <col min="9767" max="9767" width="13.140625" customWidth="1"/>
    <col min="9768" max="9768" width="13.28515625" bestFit="1" customWidth="1"/>
    <col min="9772" max="9772" width="18.5703125" customWidth="1"/>
    <col min="9778" max="9778" width="10.7109375" customWidth="1"/>
    <col min="9786" max="9786" width="12" customWidth="1"/>
    <col min="9987" max="9987" width="24.5703125" customWidth="1"/>
    <col min="9988" max="9988" width="16.5703125" customWidth="1"/>
    <col min="9989" max="9989" width="18.5703125" customWidth="1"/>
    <col min="9997" max="9997" width="18.7109375" customWidth="1"/>
    <col min="10005" max="10005" width="17.7109375" customWidth="1"/>
    <col min="10008" max="10008" width="14.5703125" customWidth="1"/>
    <col min="10009" max="10013" width="13.85546875" bestFit="1" customWidth="1"/>
    <col min="10023" max="10023" width="13.140625" customWidth="1"/>
    <col min="10024" max="10024" width="13.28515625" bestFit="1" customWidth="1"/>
    <col min="10028" max="10028" width="18.5703125" customWidth="1"/>
    <col min="10034" max="10034" width="10.7109375" customWidth="1"/>
    <col min="10042" max="10042" width="12" customWidth="1"/>
    <col min="10243" max="10243" width="24.5703125" customWidth="1"/>
    <col min="10244" max="10244" width="16.5703125" customWidth="1"/>
    <col min="10245" max="10245" width="18.5703125" customWidth="1"/>
    <col min="10253" max="10253" width="18.7109375" customWidth="1"/>
    <col min="10261" max="10261" width="17.7109375" customWidth="1"/>
    <col min="10264" max="10264" width="14.5703125" customWidth="1"/>
    <col min="10265" max="10269" width="13.85546875" bestFit="1" customWidth="1"/>
    <col min="10279" max="10279" width="13.140625" customWidth="1"/>
    <col min="10280" max="10280" width="13.28515625" bestFit="1" customWidth="1"/>
    <col min="10284" max="10284" width="18.5703125" customWidth="1"/>
    <col min="10290" max="10290" width="10.7109375" customWidth="1"/>
    <col min="10298" max="10298" width="12" customWidth="1"/>
    <col min="10499" max="10499" width="24.5703125" customWidth="1"/>
    <col min="10500" max="10500" width="16.5703125" customWidth="1"/>
    <col min="10501" max="10501" width="18.5703125" customWidth="1"/>
    <col min="10509" max="10509" width="18.7109375" customWidth="1"/>
    <col min="10517" max="10517" width="17.7109375" customWidth="1"/>
    <col min="10520" max="10520" width="14.5703125" customWidth="1"/>
    <col min="10521" max="10525" width="13.85546875" bestFit="1" customWidth="1"/>
    <col min="10535" max="10535" width="13.140625" customWidth="1"/>
    <col min="10536" max="10536" width="13.28515625" bestFit="1" customWidth="1"/>
    <col min="10540" max="10540" width="18.5703125" customWidth="1"/>
    <col min="10546" max="10546" width="10.7109375" customWidth="1"/>
    <col min="10554" max="10554" width="12" customWidth="1"/>
    <col min="10755" max="10755" width="24.5703125" customWidth="1"/>
    <col min="10756" max="10756" width="16.5703125" customWidth="1"/>
    <col min="10757" max="10757" width="18.5703125" customWidth="1"/>
    <col min="10765" max="10765" width="18.7109375" customWidth="1"/>
    <col min="10773" max="10773" width="17.7109375" customWidth="1"/>
    <col min="10776" max="10776" width="14.5703125" customWidth="1"/>
    <col min="10777" max="10781" width="13.85546875" bestFit="1" customWidth="1"/>
    <col min="10791" max="10791" width="13.140625" customWidth="1"/>
    <col min="10792" max="10792" width="13.28515625" bestFit="1" customWidth="1"/>
    <col min="10796" max="10796" width="18.5703125" customWidth="1"/>
    <col min="10802" max="10802" width="10.7109375" customWidth="1"/>
    <col min="10810" max="10810" width="12" customWidth="1"/>
    <col min="11011" max="11011" width="24.5703125" customWidth="1"/>
    <col min="11012" max="11012" width="16.5703125" customWidth="1"/>
    <col min="11013" max="11013" width="18.5703125" customWidth="1"/>
    <col min="11021" max="11021" width="18.7109375" customWidth="1"/>
    <col min="11029" max="11029" width="17.7109375" customWidth="1"/>
    <col min="11032" max="11032" width="14.5703125" customWidth="1"/>
    <col min="11033" max="11037" width="13.85546875" bestFit="1" customWidth="1"/>
    <col min="11047" max="11047" width="13.140625" customWidth="1"/>
    <col min="11048" max="11048" width="13.28515625" bestFit="1" customWidth="1"/>
    <col min="11052" max="11052" width="18.5703125" customWidth="1"/>
    <col min="11058" max="11058" width="10.7109375" customWidth="1"/>
    <col min="11066" max="11066" width="12" customWidth="1"/>
    <col min="11267" max="11267" width="24.5703125" customWidth="1"/>
    <col min="11268" max="11268" width="16.5703125" customWidth="1"/>
    <col min="11269" max="11269" width="18.5703125" customWidth="1"/>
    <col min="11277" max="11277" width="18.7109375" customWidth="1"/>
    <col min="11285" max="11285" width="17.7109375" customWidth="1"/>
    <col min="11288" max="11288" width="14.5703125" customWidth="1"/>
    <col min="11289" max="11293" width="13.85546875" bestFit="1" customWidth="1"/>
    <col min="11303" max="11303" width="13.140625" customWidth="1"/>
    <col min="11304" max="11304" width="13.28515625" bestFit="1" customWidth="1"/>
    <col min="11308" max="11308" width="18.5703125" customWidth="1"/>
    <col min="11314" max="11314" width="10.7109375" customWidth="1"/>
    <col min="11322" max="11322" width="12" customWidth="1"/>
    <col min="11523" max="11523" width="24.5703125" customWidth="1"/>
    <col min="11524" max="11524" width="16.5703125" customWidth="1"/>
    <col min="11525" max="11525" width="18.5703125" customWidth="1"/>
    <col min="11533" max="11533" width="18.7109375" customWidth="1"/>
    <col min="11541" max="11541" width="17.7109375" customWidth="1"/>
    <col min="11544" max="11544" width="14.5703125" customWidth="1"/>
    <col min="11545" max="11549" width="13.85546875" bestFit="1" customWidth="1"/>
    <col min="11559" max="11559" width="13.140625" customWidth="1"/>
    <col min="11560" max="11560" width="13.28515625" bestFit="1" customWidth="1"/>
    <col min="11564" max="11564" width="18.5703125" customWidth="1"/>
    <col min="11570" max="11570" width="10.7109375" customWidth="1"/>
    <col min="11578" max="11578" width="12" customWidth="1"/>
    <col min="11779" max="11779" width="24.5703125" customWidth="1"/>
    <col min="11780" max="11780" width="16.5703125" customWidth="1"/>
    <col min="11781" max="11781" width="18.5703125" customWidth="1"/>
    <col min="11789" max="11789" width="18.7109375" customWidth="1"/>
    <col min="11797" max="11797" width="17.7109375" customWidth="1"/>
    <col min="11800" max="11800" width="14.5703125" customWidth="1"/>
    <col min="11801" max="11805" width="13.85546875" bestFit="1" customWidth="1"/>
    <col min="11815" max="11815" width="13.140625" customWidth="1"/>
    <col min="11816" max="11816" width="13.28515625" bestFit="1" customWidth="1"/>
    <col min="11820" max="11820" width="18.5703125" customWidth="1"/>
    <col min="11826" max="11826" width="10.7109375" customWidth="1"/>
    <col min="11834" max="11834" width="12" customWidth="1"/>
    <col min="12035" max="12035" width="24.5703125" customWidth="1"/>
    <col min="12036" max="12036" width="16.5703125" customWidth="1"/>
    <col min="12037" max="12037" width="18.5703125" customWidth="1"/>
    <col min="12045" max="12045" width="18.7109375" customWidth="1"/>
    <col min="12053" max="12053" width="17.7109375" customWidth="1"/>
    <col min="12056" max="12056" width="14.5703125" customWidth="1"/>
    <col min="12057" max="12061" width="13.85546875" bestFit="1" customWidth="1"/>
    <col min="12071" max="12071" width="13.140625" customWidth="1"/>
    <col min="12072" max="12072" width="13.28515625" bestFit="1" customWidth="1"/>
    <col min="12076" max="12076" width="18.5703125" customWidth="1"/>
    <col min="12082" max="12082" width="10.7109375" customWidth="1"/>
    <col min="12090" max="12090" width="12" customWidth="1"/>
    <col min="12291" max="12291" width="24.5703125" customWidth="1"/>
    <col min="12292" max="12292" width="16.5703125" customWidth="1"/>
    <col min="12293" max="12293" width="18.5703125" customWidth="1"/>
    <col min="12301" max="12301" width="18.7109375" customWidth="1"/>
    <col min="12309" max="12309" width="17.7109375" customWidth="1"/>
    <col min="12312" max="12312" width="14.5703125" customWidth="1"/>
    <col min="12313" max="12317" width="13.85546875" bestFit="1" customWidth="1"/>
    <col min="12327" max="12327" width="13.140625" customWidth="1"/>
    <col min="12328" max="12328" width="13.28515625" bestFit="1" customWidth="1"/>
    <col min="12332" max="12332" width="18.5703125" customWidth="1"/>
    <col min="12338" max="12338" width="10.7109375" customWidth="1"/>
    <col min="12346" max="12346" width="12" customWidth="1"/>
    <col min="12547" max="12547" width="24.5703125" customWidth="1"/>
    <col min="12548" max="12548" width="16.5703125" customWidth="1"/>
    <col min="12549" max="12549" width="18.5703125" customWidth="1"/>
    <col min="12557" max="12557" width="18.7109375" customWidth="1"/>
    <col min="12565" max="12565" width="17.7109375" customWidth="1"/>
    <col min="12568" max="12568" width="14.5703125" customWidth="1"/>
    <col min="12569" max="12573" width="13.85546875" bestFit="1" customWidth="1"/>
    <col min="12583" max="12583" width="13.140625" customWidth="1"/>
    <col min="12584" max="12584" width="13.28515625" bestFit="1" customWidth="1"/>
    <col min="12588" max="12588" width="18.5703125" customWidth="1"/>
    <col min="12594" max="12594" width="10.7109375" customWidth="1"/>
    <col min="12602" max="12602" width="12" customWidth="1"/>
    <col min="12803" max="12803" width="24.5703125" customWidth="1"/>
    <col min="12804" max="12804" width="16.5703125" customWidth="1"/>
    <col min="12805" max="12805" width="18.5703125" customWidth="1"/>
    <col min="12813" max="12813" width="18.7109375" customWidth="1"/>
    <col min="12821" max="12821" width="17.7109375" customWidth="1"/>
    <col min="12824" max="12824" width="14.5703125" customWidth="1"/>
    <col min="12825" max="12829" width="13.85546875" bestFit="1" customWidth="1"/>
    <col min="12839" max="12839" width="13.140625" customWidth="1"/>
    <col min="12840" max="12840" width="13.28515625" bestFit="1" customWidth="1"/>
    <col min="12844" max="12844" width="18.5703125" customWidth="1"/>
    <col min="12850" max="12850" width="10.7109375" customWidth="1"/>
    <col min="12858" max="12858" width="12" customWidth="1"/>
    <col min="13059" max="13059" width="24.5703125" customWidth="1"/>
    <col min="13060" max="13060" width="16.5703125" customWidth="1"/>
    <col min="13061" max="13061" width="18.5703125" customWidth="1"/>
    <col min="13069" max="13069" width="18.7109375" customWidth="1"/>
    <col min="13077" max="13077" width="17.7109375" customWidth="1"/>
    <col min="13080" max="13080" width="14.5703125" customWidth="1"/>
    <col min="13081" max="13085" width="13.85546875" bestFit="1" customWidth="1"/>
    <col min="13095" max="13095" width="13.140625" customWidth="1"/>
    <col min="13096" max="13096" width="13.28515625" bestFit="1" customWidth="1"/>
    <col min="13100" max="13100" width="18.5703125" customWidth="1"/>
    <col min="13106" max="13106" width="10.7109375" customWidth="1"/>
    <col min="13114" max="13114" width="12" customWidth="1"/>
    <col min="13315" max="13315" width="24.5703125" customWidth="1"/>
    <col min="13316" max="13316" width="16.5703125" customWidth="1"/>
    <col min="13317" max="13317" width="18.5703125" customWidth="1"/>
    <col min="13325" max="13325" width="18.7109375" customWidth="1"/>
    <col min="13333" max="13333" width="17.7109375" customWidth="1"/>
    <col min="13336" max="13336" width="14.5703125" customWidth="1"/>
    <col min="13337" max="13341" width="13.85546875" bestFit="1" customWidth="1"/>
    <col min="13351" max="13351" width="13.140625" customWidth="1"/>
    <col min="13352" max="13352" width="13.28515625" bestFit="1" customWidth="1"/>
    <col min="13356" max="13356" width="18.5703125" customWidth="1"/>
    <col min="13362" max="13362" width="10.7109375" customWidth="1"/>
    <col min="13370" max="13370" width="12" customWidth="1"/>
    <col min="13571" max="13571" width="24.5703125" customWidth="1"/>
    <col min="13572" max="13572" width="16.5703125" customWidth="1"/>
    <col min="13573" max="13573" width="18.5703125" customWidth="1"/>
    <col min="13581" max="13581" width="18.7109375" customWidth="1"/>
    <col min="13589" max="13589" width="17.7109375" customWidth="1"/>
    <col min="13592" max="13592" width="14.5703125" customWidth="1"/>
    <col min="13593" max="13597" width="13.85546875" bestFit="1" customWidth="1"/>
    <col min="13607" max="13607" width="13.140625" customWidth="1"/>
    <col min="13608" max="13608" width="13.28515625" bestFit="1" customWidth="1"/>
    <col min="13612" max="13612" width="18.5703125" customWidth="1"/>
    <col min="13618" max="13618" width="10.7109375" customWidth="1"/>
    <col min="13626" max="13626" width="12" customWidth="1"/>
    <col min="13827" max="13827" width="24.5703125" customWidth="1"/>
    <col min="13828" max="13828" width="16.5703125" customWidth="1"/>
    <col min="13829" max="13829" width="18.5703125" customWidth="1"/>
    <col min="13837" max="13837" width="18.7109375" customWidth="1"/>
    <col min="13845" max="13845" width="17.7109375" customWidth="1"/>
    <col min="13848" max="13848" width="14.5703125" customWidth="1"/>
    <col min="13849" max="13853" width="13.85546875" bestFit="1" customWidth="1"/>
    <col min="13863" max="13863" width="13.140625" customWidth="1"/>
    <col min="13864" max="13864" width="13.28515625" bestFit="1" customWidth="1"/>
    <col min="13868" max="13868" width="18.5703125" customWidth="1"/>
    <col min="13874" max="13874" width="10.7109375" customWidth="1"/>
    <col min="13882" max="13882" width="12" customWidth="1"/>
    <col min="14083" max="14083" width="24.5703125" customWidth="1"/>
    <col min="14084" max="14084" width="16.5703125" customWidth="1"/>
    <col min="14085" max="14085" width="18.5703125" customWidth="1"/>
    <col min="14093" max="14093" width="18.7109375" customWidth="1"/>
    <col min="14101" max="14101" width="17.7109375" customWidth="1"/>
    <col min="14104" max="14104" width="14.5703125" customWidth="1"/>
    <col min="14105" max="14109" width="13.85546875" bestFit="1" customWidth="1"/>
    <col min="14119" max="14119" width="13.140625" customWidth="1"/>
    <col min="14120" max="14120" width="13.28515625" bestFit="1" customWidth="1"/>
    <col min="14124" max="14124" width="18.5703125" customWidth="1"/>
    <col min="14130" max="14130" width="10.7109375" customWidth="1"/>
    <col min="14138" max="14138" width="12" customWidth="1"/>
    <col min="14339" max="14339" width="24.5703125" customWidth="1"/>
    <col min="14340" max="14340" width="16.5703125" customWidth="1"/>
    <col min="14341" max="14341" width="18.5703125" customWidth="1"/>
    <col min="14349" max="14349" width="18.7109375" customWidth="1"/>
    <col min="14357" max="14357" width="17.7109375" customWidth="1"/>
    <col min="14360" max="14360" width="14.5703125" customWidth="1"/>
    <col min="14361" max="14365" width="13.85546875" bestFit="1" customWidth="1"/>
    <col min="14375" max="14375" width="13.140625" customWidth="1"/>
    <col min="14376" max="14376" width="13.28515625" bestFit="1" customWidth="1"/>
    <col min="14380" max="14380" width="18.5703125" customWidth="1"/>
    <col min="14386" max="14386" width="10.7109375" customWidth="1"/>
    <col min="14394" max="14394" width="12" customWidth="1"/>
    <col min="14595" max="14595" width="24.5703125" customWidth="1"/>
    <col min="14596" max="14596" width="16.5703125" customWidth="1"/>
    <col min="14597" max="14597" width="18.5703125" customWidth="1"/>
    <col min="14605" max="14605" width="18.7109375" customWidth="1"/>
    <col min="14613" max="14613" width="17.7109375" customWidth="1"/>
    <col min="14616" max="14616" width="14.5703125" customWidth="1"/>
    <col min="14617" max="14621" width="13.85546875" bestFit="1" customWidth="1"/>
    <col min="14631" max="14631" width="13.140625" customWidth="1"/>
    <col min="14632" max="14632" width="13.28515625" bestFit="1" customWidth="1"/>
    <col min="14636" max="14636" width="18.5703125" customWidth="1"/>
    <col min="14642" max="14642" width="10.7109375" customWidth="1"/>
    <col min="14650" max="14650" width="12" customWidth="1"/>
    <col min="14851" max="14851" width="24.5703125" customWidth="1"/>
    <col min="14852" max="14852" width="16.5703125" customWidth="1"/>
    <col min="14853" max="14853" width="18.5703125" customWidth="1"/>
    <col min="14861" max="14861" width="18.7109375" customWidth="1"/>
    <col min="14869" max="14869" width="17.7109375" customWidth="1"/>
    <col min="14872" max="14872" width="14.5703125" customWidth="1"/>
    <col min="14873" max="14877" width="13.85546875" bestFit="1" customWidth="1"/>
    <col min="14887" max="14887" width="13.140625" customWidth="1"/>
    <col min="14888" max="14888" width="13.28515625" bestFit="1" customWidth="1"/>
    <col min="14892" max="14892" width="18.5703125" customWidth="1"/>
    <col min="14898" max="14898" width="10.7109375" customWidth="1"/>
    <col min="14906" max="14906" width="12" customWidth="1"/>
    <col min="15107" max="15107" width="24.5703125" customWidth="1"/>
    <col min="15108" max="15108" width="16.5703125" customWidth="1"/>
    <col min="15109" max="15109" width="18.5703125" customWidth="1"/>
    <col min="15117" max="15117" width="18.7109375" customWidth="1"/>
    <col min="15125" max="15125" width="17.7109375" customWidth="1"/>
    <col min="15128" max="15128" width="14.5703125" customWidth="1"/>
    <col min="15129" max="15133" width="13.85546875" bestFit="1" customWidth="1"/>
    <col min="15143" max="15143" width="13.140625" customWidth="1"/>
    <col min="15144" max="15144" width="13.28515625" bestFit="1" customWidth="1"/>
    <col min="15148" max="15148" width="18.5703125" customWidth="1"/>
    <col min="15154" max="15154" width="10.7109375" customWidth="1"/>
    <col min="15162" max="15162" width="12" customWidth="1"/>
    <col min="15363" max="15363" width="24.5703125" customWidth="1"/>
    <col min="15364" max="15364" width="16.5703125" customWidth="1"/>
    <col min="15365" max="15365" width="18.5703125" customWidth="1"/>
    <col min="15373" max="15373" width="18.7109375" customWidth="1"/>
    <col min="15381" max="15381" width="17.7109375" customWidth="1"/>
    <col min="15384" max="15384" width="14.5703125" customWidth="1"/>
    <col min="15385" max="15389" width="13.85546875" bestFit="1" customWidth="1"/>
    <col min="15399" max="15399" width="13.140625" customWidth="1"/>
    <col min="15400" max="15400" width="13.28515625" bestFit="1" customWidth="1"/>
    <col min="15404" max="15404" width="18.5703125" customWidth="1"/>
    <col min="15410" max="15410" width="10.7109375" customWidth="1"/>
    <col min="15418" max="15418" width="12" customWidth="1"/>
    <col min="15619" max="15619" width="24.5703125" customWidth="1"/>
    <col min="15620" max="15620" width="16.5703125" customWidth="1"/>
    <col min="15621" max="15621" width="18.5703125" customWidth="1"/>
    <col min="15629" max="15629" width="18.7109375" customWidth="1"/>
    <col min="15637" max="15637" width="17.7109375" customWidth="1"/>
    <col min="15640" max="15640" width="14.5703125" customWidth="1"/>
    <col min="15641" max="15645" width="13.85546875" bestFit="1" customWidth="1"/>
    <col min="15655" max="15655" width="13.140625" customWidth="1"/>
    <col min="15656" max="15656" width="13.28515625" bestFit="1" customWidth="1"/>
    <col min="15660" max="15660" width="18.5703125" customWidth="1"/>
    <col min="15666" max="15666" width="10.7109375" customWidth="1"/>
    <col min="15674" max="15674" width="12" customWidth="1"/>
    <col min="15875" max="15875" width="24.5703125" customWidth="1"/>
    <col min="15876" max="15876" width="16.5703125" customWidth="1"/>
    <col min="15877" max="15877" width="18.5703125" customWidth="1"/>
    <col min="15885" max="15885" width="18.7109375" customWidth="1"/>
    <col min="15893" max="15893" width="17.7109375" customWidth="1"/>
    <col min="15896" max="15896" width="14.5703125" customWidth="1"/>
    <col min="15897" max="15901" width="13.85546875" bestFit="1" customWidth="1"/>
    <col min="15911" max="15911" width="13.140625" customWidth="1"/>
    <col min="15912" max="15912" width="13.28515625" bestFit="1" customWidth="1"/>
    <col min="15916" max="15916" width="18.5703125" customWidth="1"/>
    <col min="15922" max="15922" width="10.7109375" customWidth="1"/>
    <col min="15930" max="15930" width="12" customWidth="1"/>
    <col min="16131" max="16131" width="24.5703125" customWidth="1"/>
    <col min="16132" max="16132" width="16.5703125" customWidth="1"/>
    <col min="16133" max="16133" width="18.5703125" customWidth="1"/>
    <col min="16141" max="16141" width="18.7109375" customWidth="1"/>
    <col min="16149" max="16149" width="17.7109375" customWidth="1"/>
    <col min="16152" max="16152" width="14.5703125" customWidth="1"/>
    <col min="16153" max="16157" width="13.85546875" bestFit="1" customWidth="1"/>
    <col min="16167" max="16167" width="13.140625" customWidth="1"/>
    <col min="16168" max="16168" width="13.28515625" bestFit="1" customWidth="1"/>
    <col min="16172" max="16172" width="18.5703125" customWidth="1"/>
    <col min="16178" max="16178" width="10.7109375" customWidth="1"/>
    <col min="16186" max="16186" width="12" customWidth="1"/>
  </cols>
  <sheetData>
    <row r="1" spans="3:68">
      <c r="C1" t="s">
        <v>60</v>
      </c>
    </row>
    <row r="11" spans="3:68">
      <c r="C11" t="s">
        <v>0</v>
      </c>
    </row>
    <row r="12" spans="3:68">
      <c r="F12" s="1" t="s">
        <v>1</v>
      </c>
      <c r="G12" t="s">
        <v>53</v>
      </c>
      <c r="N12" s="1" t="s">
        <v>2</v>
      </c>
      <c r="X12" t="s">
        <v>3</v>
      </c>
      <c r="Y12" s="1" t="s">
        <v>4</v>
      </c>
      <c r="AL12" s="1" t="s">
        <v>5</v>
      </c>
    </row>
    <row r="13" spans="3:68">
      <c r="F13" t="s">
        <v>6</v>
      </c>
      <c r="N13" t="s">
        <v>7</v>
      </c>
      <c r="X13" s="2" t="s">
        <v>8</v>
      </c>
      <c r="AS13" t="s">
        <v>56</v>
      </c>
      <c r="AW13" t="s">
        <v>59</v>
      </c>
      <c r="BA13" t="s">
        <v>57</v>
      </c>
      <c r="BD13" t="s">
        <v>58</v>
      </c>
      <c r="BK13" t="s">
        <v>60</v>
      </c>
    </row>
    <row r="14" spans="3:68" ht="43.5">
      <c r="C14" t="s">
        <v>9</v>
      </c>
      <c r="F14" s="2" t="s">
        <v>10</v>
      </c>
      <c r="G14" s="2" t="s">
        <v>11</v>
      </c>
      <c r="H14" s="2" t="s">
        <v>12</v>
      </c>
      <c r="I14" s="2" t="s">
        <v>13</v>
      </c>
      <c r="J14" s="2" t="s">
        <v>14</v>
      </c>
      <c r="K14" s="2" t="s">
        <v>15</v>
      </c>
      <c r="L14" s="2" t="s">
        <v>16</v>
      </c>
      <c r="M14" s="3" t="s">
        <v>17</v>
      </c>
      <c r="N14" s="2" t="s">
        <v>10</v>
      </c>
      <c r="O14" s="2" t="s">
        <v>11</v>
      </c>
      <c r="P14" s="2" t="s">
        <v>12</v>
      </c>
      <c r="Q14" s="2" t="s">
        <v>13</v>
      </c>
      <c r="R14" s="2" t="s">
        <v>14</v>
      </c>
      <c r="S14" s="2" t="s">
        <v>15</v>
      </c>
      <c r="T14" s="2" t="s">
        <v>18</v>
      </c>
      <c r="U14" s="3" t="s">
        <v>19</v>
      </c>
      <c r="V14" s="2" t="s">
        <v>8</v>
      </c>
      <c r="X14" s="2" t="s">
        <v>10</v>
      </c>
      <c r="Y14" s="2" t="s">
        <v>11</v>
      </c>
      <c r="Z14" s="2" t="s">
        <v>12</v>
      </c>
      <c r="AA14" s="2" t="s">
        <v>13</v>
      </c>
      <c r="AB14" s="2" t="s">
        <v>14</v>
      </c>
      <c r="AC14" s="2" t="s">
        <v>15</v>
      </c>
      <c r="AD14" s="2" t="s">
        <v>18</v>
      </c>
      <c r="AF14" s="2" t="s">
        <v>69</v>
      </c>
      <c r="AL14" t="s">
        <v>20</v>
      </c>
      <c r="AM14" t="s">
        <v>21</v>
      </c>
      <c r="AN14" t="s">
        <v>22</v>
      </c>
      <c r="AT14">
        <f>AM37</f>
        <v>6132</v>
      </c>
      <c r="BK14" t="s">
        <v>22</v>
      </c>
    </row>
    <row r="15" spans="3:68">
      <c r="AS15" t="s">
        <v>23</v>
      </c>
      <c r="AT15" t="s">
        <v>24</v>
      </c>
      <c r="AU15" t="s">
        <v>22</v>
      </c>
      <c r="AW15" t="s">
        <v>25</v>
      </c>
      <c r="AX15" t="s">
        <v>24</v>
      </c>
      <c r="AY15" t="s">
        <v>22</v>
      </c>
      <c r="BA15" t="s">
        <v>26</v>
      </c>
      <c r="BB15" t="s">
        <v>27</v>
      </c>
      <c r="BC15" t="s">
        <v>22</v>
      </c>
      <c r="BD15" t="s">
        <v>28</v>
      </c>
      <c r="BE15" t="s">
        <v>29</v>
      </c>
      <c r="BF15" t="s">
        <v>22</v>
      </c>
      <c r="BL15">
        <v>2015</v>
      </c>
      <c r="BM15">
        <v>2020</v>
      </c>
      <c r="BN15">
        <v>2030</v>
      </c>
      <c r="BO15">
        <v>2040</v>
      </c>
    </row>
    <row r="16" spans="3:68">
      <c r="C16" t="s">
        <v>30</v>
      </c>
      <c r="D16" t="s">
        <v>31</v>
      </c>
      <c r="F16">
        <v>2.7800000000000002</v>
      </c>
      <c r="G16">
        <v>1.4279999999999999</v>
      </c>
      <c r="H16">
        <v>3.75</v>
      </c>
      <c r="I16">
        <v>9</v>
      </c>
      <c r="J16">
        <v>1.6</v>
      </c>
      <c r="K16">
        <v>1</v>
      </c>
      <c r="L16">
        <f t="shared" ref="L16:L27" si="0">SUM(F16:K16)</f>
        <v>19.558</v>
      </c>
      <c r="M16">
        <v>13.757</v>
      </c>
      <c r="N16" s="35">
        <v>3</v>
      </c>
      <c r="O16" s="35">
        <v>2</v>
      </c>
      <c r="P16" s="35">
        <v>4</v>
      </c>
      <c r="Q16" s="35">
        <v>8</v>
      </c>
      <c r="R16" s="35">
        <v>2</v>
      </c>
      <c r="S16" s="35">
        <v>1</v>
      </c>
      <c r="T16">
        <f t="shared" ref="T16:T27" si="1">SUM(N16:S16)</f>
        <v>20</v>
      </c>
      <c r="U16">
        <v>15</v>
      </c>
      <c r="V16">
        <f>M16/U16</f>
        <v>0.91713333333333336</v>
      </c>
      <c r="X16" s="4">
        <f t="shared" ref="X16:AC16" si="2">F16/N16</f>
        <v>0.92666666666666675</v>
      </c>
      <c r="Y16" s="4">
        <f t="shared" si="2"/>
        <v>0.71399999999999997</v>
      </c>
      <c r="Z16" s="4">
        <f t="shared" si="2"/>
        <v>0.9375</v>
      </c>
      <c r="AA16" s="4">
        <f t="shared" si="2"/>
        <v>1.125</v>
      </c>
      <c r="AB16" s="4">
        <f t="shared" si="2"/>
        <v>0.8</v>
      </c>
      <c r="AC16" s="4">
        <f t="shared" si="2"/>
        <v>1</v>
      </c>
      <c r="AE16" s="4">
        <f>AVERAGE(X16:AC16)</f>
        <v>0.91719444444444453</v>
      </c>
      <c r="AF16" s="30" t="s">
        <v>70</v>
      </c>
      <c r="AL16">
        <f>L16</f>
        <v>19.558</v>
      </c>
      <c r="AM16">
        <f>AL16*$AM$37</f>
        <v>119929.656</v>
      </c>
      <c r="AN16">
        <f>AM16*$AN$37</f>
        <v>0.43174676159999997</v>
      </c>
      <c r="AO16">
        <f>AN16</f>
        <v>0.43174676159999997</v>
      </c>
      <c r="AR16" t="s">
        <v>10</v>
      </c>
      <c r="AS16">
        <f>F33</f>
        <v>1470.0912600000001</v>
      </c>
      <c r="AT16">
        <f t="shared" ref="AT16:AT21" si="3">AS16*$AT$14</f>
        <v>9014599.6063200012</v>
      </c>
      <c r="AU16">
        <f t="shared" ref="AU16:AU21" si="4">AT16*$AN$37</f>
        <v>32.452558582752005</v>
      </c>
      <c r="AW16">
        <f>AF56</f>
        <v>1344.6001766448242</v>
      </c>
      <c r="AX16">
        <f t="shared" ref="AX16:AX21" si="5">AW16*$AT$14</f>
        <v>8245088.2831860613</v>
      </c>
      <c r="AY16">
        <f t="shared" ref="AY16:AY21" si="6">AX16*$AN$37</f>
        <v>29.682317819469819</v>
      </c>
      <c r="BA16">
        <f>AF78</f>
        <v>803.75677940223909</v>
      </c>
      <c r="BB16" s="11">
        <f t="shared" ref="BB16:BB21" si="7">BA16*$AT$14</f>
        <v>4928636.5712945303</v>
      </c>
      <c r="BC16">
        <f t="shared" ref="BC16:BC21" si="8">BB16*$AN$37</f>
        <v>17.743091656660308</v>
      </c>
      <c r="BD16">
        <f>AF100</f>
        <v>604.43248597900902</v>
      </c>
      <c r="BE16">
        <f t="shared" ref="BE16:BE21" si="9">BD16*$AT$14</f>
        <v>3706380.0040232833</v>
      </c>
      <c r="BF16" s="12">
        <f t="shared" ref="BF16:BF21" si="10">BE16*$AN$37</f>
        <v>13.342968014483819</v>
      </c>
      <c r="BK16" t="s">
        <v>10</v>
      </c>
      <c r="BL16">
        <f t="shared" ref="BL16:BL21" si="11">AU16</f>
        <v>32.452558582752005</v>
      </c>
      <c r="BM16">
        <f t="shared" ref="BM16:BM21" si="12">AY16</f>
        <v>29.682317819469819</v>
      </c>
      <c r="BN16">
        <f t="shared" ref="BN16:BN21" si="13">BC16</f>
        <v>17.743091656660308</v>
      </c>
      <c r="BO16" s="12">
        <f t="shared" ref="BO16:BO21" si="14">BF16</f>
        <v>13.342968014483819</v>
      </c>
      <c r="BP16" s="12">
        <f t="shared" ref="BP16:BP21" si="15">BO16-BL16</f>
        <v>-19.109590568268185</v>
      </c>
    </row>
    <row r="17" spans="3:69">
      <c r="C17" t="s">
        <v>32</v>
      </c>
      <c r="E17" t="s">
        <v>33</v>
      </c>
      <c r="F17">
        <v>0</v>
      </c>
      <c r="G17">
        <v>30.030000000000097</v>
      </c>
      <c r="H17">
        <v>9.9149999999999849</v>
      </c>
      <c r="I17">
        <v>4.25</v>
      </c>
      <c r="J17">
        <v>0</v>
      </c>
      <c r="K17">
        <v>0.6</v>
      </c>
      <c r="L17">
        <f t="shared" si="0"/>
        <v>44.79500000000008</v>
      </c>
      <c r="M17">
        <v>50.184000000000083</v>
      </c>
      <c r="N17" s="35">
        <v>0</v>
      </c>
      <c r="O17" s="35">
        <v>188</v>
      </c>
      <c r="P17" s="35">
        <v>125</v>
      </c>
      <c r="Q17" s="35">
        <v>23</v>
      </c>
      <c r="R17" s="35">
        <v>0</v>
      </c>
      <c r="S17" s="35">
        <v>6</v>
      </c>
      <c r="T17">
        <f t="shared" si="1"/>
        <v>342</v>
      </c>
      <c r="U17">
        <v>287</v>
      </c>
      <c r="V17">
        <f t="shared" ref="V17:V32" si="16">M17/U17</f>
        <v>0.17485714285714316</v>
      </c>
      <c r="X17" s="4">
        <v>0</v>
      </c>
      <c r="Y17" s="4">
        <f t="shared" ref="Y17:AA19" si="17">G17/O17</f>
        <v>0.15973404255319201</v>
      </c>
      <c r="Z17" s="4">
        <f t="shared" si="17"/>
        <v>7.9319999999999877E-2</v>
      </c>
      <c r="AA17" s="4">
        <f t="shared" si="17"/>
        <v>0.18478260869565216</v>
      </c>
      <c r="AB17" s="4">
        <v>0</v>
      </c>
      <c r="AC17" s="4">
        <f>K17/S17</f>
        <v>9.9999999999999992E-2</v>
      </c>
      <c r="AE17" s="4">
        <f t="shared" ref="AE17:AE32" si="18">AVERAGE(X17:AC17)</f>
        <v>8.7306108541474012E-2</v>
      </c>
      <c r="AF17" s="30">
        <v>0.5</v>
      </c>
      <c r="AL17">
        <f t="shared" ref="AL17:AL32" si="19">L17</f>
        <v>44.79500000000008</v>
      </c>
      <c r="AM17">
        <f t="shared" ref="AM17:AM32" si="20">AL17*$AM$37</f>
        <v>274682.94000000047</v>
      </c>
      <c r="AN17">
        <f t="shared" ref="AN17:AN32" si="21">AM17*$AN$37</f>
        <v>0.98885858400000159</v>
      </c>
      <c r="AO17">
        <f>AO16+AN17</f>
        <v>1.4206053456000016</v>
      </c>
      <c r="AR17" t="s">
        <v>11</v>
      </c>
      <c r="AS17">
        <f>G33</f>
        <v>2532.7685000000006</v>
      </c>
      <c r="AT17">
        <f t="shared" si="3"/>
        <v>15530936.442000004</v>
      </c>
      <c r="AU17">
        <f t="shared" si="4"/>
        <v>55.911371191200011</v>
      </c>
      <c r="AW17">
        <f>AG56</f>
        <v>2569.3398710931583</v>
      </c>
      <c r="AX17">
        <f t="shared" si="5"/>
        <v>15755192.089543248</v>
      </c>
      <c r="AY17">
        <f t="shared" si="6"/>
        <v>56.718691522355691</v>
      </c>
      <c r="BA17">
        <f>AG78</f>
        <v>1969.38322646095</v>
      </c>
      <c r="BB17" s="11">
        <f t="shared" si="7"/>
        <v>12076257.944658546</v>
      </c>
      <c r="BC17">
        <f t="shared" si="8"/>
        <v>43.474528600770761</v>
      </c>
      <c r="BD17">
        <f>AG100</f>
        <v>2035.1303467406497</v>
      </c>
      <c r="BE17">
        <f t="shared" si="9"/>
        <v>12479419.286213664</v>
      </c>
      <c r="BF17" s="12">
        <f t="shared" si="10"/>
        <v>44.925909430369188</v>
      </c>
      <c r="BK17" t="s">
        <v>11</v>
      </c>
      <c r="BL17">
        <f t="shared" si="11"/>
        <v>55.911371191200011</v>
      </c>
      <c r="BM17">
        <f t="shared" si="12"/>
        <v>56.718691522355691</v>
      </c>
      <c r="BN17">
        <f t="shared" si="13"/>
        <v>43.474528600770761</v>
      </c>
      <c r="BO17" s="12">
        <f t="shared" si="14"/>
        <v>44.925909430369188</v>
      </c>
      <c r="BP17" s="12">
        <f t="shared" si="15"/>
        <v>-10.985461760830823</v>
      </c>
    </row>
    <row r="18" spans="3:69">
      <c r="C18" t="s">
        <v>34</v>
      </c>
      <c r="F18">
        <v>4.45</v>
      </c>
      <c r="G18">
        <v>12.799499999999995</v>
      </c>
      <c r="H18">
        <v>0.1</v>
      </c>
      <c r="I18">
        <v>9.8849999999999962</v>
      </c>
      <c r="J18">
        <v>0</v>
      </c>
      <c r="K18">
        <v>1.885</v>
      </c>
      <c r="L18">
        <f t="shared" si="0"/>
        <v>29.119499999999992</v>
      </c>
      <c r="M18">
        <v>63.78700000000002</v>
      </c>
      <c r="N18" s="36">
        <v>13</v>
      </c>
      <c r="O18" s="36">
        <v>60</v>
      </c>
      <c r="P18" s="36">
        <v>1</v>
      </c>
      <c r="Q18" s="36">
        <v>30</v>
      </c>
      <c r="R18" s="36">
        <v>0</v>
      </c>
      <c r="S18" s="36">
        <v>9</v>
      </c>
      <c r="T18">
        <f t="shared" si="1"/>
        <v>113</v>
      </c>
      <c r="U18">
        <v>101</v>
      </c>
      <c r="V18">
        <f t="shared" si="16"/>
        <v>0.63155445544554478</v>
      </c>
      <c r="X18" s="4">
        <f t="shared" ref="X18:X27" si="22">F18/N18</f>
        <v>0.34230769230769231</v>
      </c>
      <c r="Y18" s="4">
        <f t="shared" si="17"/>
        <v>0.2133249999999999</v>
      </c>
      <c r="Z18" s="4">
        <f t="shared" si="17"/>
        <v>0.1</v>
      </c>
      <c r="AA18" s="4">
        <f t="shared" si="17"/>
        <v>0.32949999999999985</v>
      </c>
      <c r="AB18" s="4">
        <v>0</v>
      </c>
      <c r="AC18" s="4">
        <f>K18/S18</f>
        <v>0.20944444444444443</v>
      </c>
      <c r="AE18" s="4">
        <f t="shared" si="18"/>
        <v>0.19909618945868943</v>
      </c>
      <c r="AF18" s="30">
        <v>0.5</v>
      </c>
      <c r="AL18">
        <f t="shared" si="19"/>
        <v>29.119499999999992</v>
      </c>
      <c r="AM18">
        <f t="shared" si="20"/>
        <v>178560.77399999995</v>
      </c>
      <c r="AN18">
        <f t="shared" si="21"/>
        <v>0.64281878639999979</v>
      </c>
      <c r="AO18">
        <f t="shared" ref="AO18:AO32" si="23">AO17+AN18</f>
        <v>2.0634241320000015</v>
      </c>
      <c r="AR18" t="s">
        <v>12</v>
      </c>
      <c r="AS18">
        <f>H33</f>
        <v>59.414999999999999</v>
      </c>
      <c r="AT18">
        <f t="shared" si="3"/>
        <v>364332.77999999997</v>
      </c>
      <c r="AU18">
        <f t="shared" si="4"/>
        <v>1.3115980079999998</v>
      </c>
      <c r="AW18">
        <f>AH56</f>
        <v>36.49873333333332</v>
      </c>
      <c r="AX18">
        <f t="shared" si="5"/>
        <v>223810.23279999991</v>
      </c>
      <c r="AY18">
        <f t="shared" si="6"/>
        <v>0.80571683807999961</v>
      </c>
      <c r="BA18">
        <f>AH78</f>
        <v>33.68623333333332</v>
      </c>
      <c r="BB18" s="11">
        <f t="shared" si="7"/>
        <v>206563.98279999991</v>
      </c>
      <c r="BC18">
        <f t="shared" si="8"/>
        <v>0.74363033807999968</v>
      </c>
      <c r="BD18">
        <f>AH100</f>
        <v>33.68623333333332</v>
      </c>
      <c r="BE18">
        <f t="shared" si="9"/>
        <v>206563.98279999991</v>
      </c>
      <c r="BF18" s="12">
        <f t="shared" si="10"/>
        <v>0.74363033807999968</v>
      </c>
      <c r="BK18" t="s">
        <v>12</v>
      </c>
      <c r="BL18">
        <f t="shared" si="11"/>
        <v>1.3115980079999998</v>
      </c>
      <c r="BM18">
        <f t="shared" si="12"/>
        <v>0.80571683807999961</v>
      </c>
      <c r="BN18">
        <f t="shared" si="13"/>
        <v>0.74363033807999968</v>
      </c>
      <c r="BO18" s="12">
        <f t="shared" si="14"/>
        <v>0.74363033807999968</v>
      </c>
      <c r="BP18" s="12">
        <f t="shared" si="15"/>
        <v>-0.56796766992000014</v>
      </c>
    </row>
    <row r="19" spans="3:69">
      <c r="C19" t="s">
        <v>35</v>
      </c>
      <c r="F19">
        <v>547.00000000000011</v>
      </c>
      <c r="G19">
        <v>1343.5100000000002</v>
      </c>
      <c r="H19">
        <v>1.3</v>
      </c>
      <c r="I19">
        <v>28.68</v>
      </c>
      <c r="J19">
        <v>5</v>
      </c>
      <c r="K19">
        <v>0</v>
      </c>
      <c r="L19">
        <f t="shared" si="0"/>
        <v>1925.4900000000002</v>
      </c>
      <c r="M19">
        <v>1900.1942550000008</v>
      </c>
      <c r="N19" s="35">
        <v>27</v>
      </c>
      <c r="O19" s="35">
        <v>103</v>
      </c>
      <c r="P19" s="35">
        <v>5</v>
      </c>
      <c r="Q19" s="35">
        <v>9</v>
      </c>
      <c r="R19" s="35">
        <v>1</v>
      </c>
      <c r="S19" s="35">
        <v>0</v>
      </c>
      <c r="T19">
        <f t="shared" si="1"/>
        <v>145</v>
      </c>
      <c r="U19">
        <v>135</v>
      </c>
      <c r="V19">
        <f t="shared" si="16"/>
        <v>14.075513000000006</v>
      </c>
      <c r="X19" s="4">
        <f t="shared" si="22"/>
        <v>20.259259259259263</v>
      </c>
      <c r="Y19" s="4">
        <f t="shared" si="17"/>
        <v>13.043786407766992</v>
      </c>
      <c r="Z19" s="4">
        <f t="shared" si="17"/>
        <v>0.26</v>
      </c>
      <c r="AA19" s="4">
        <f t="shared" si="17"/>
        <v>3.1866666666666665</v>
      </c>
      <c r="AB19" s="4">
        <f>J19/R19</f>
        <v>5</v>
      </c>
      <c r="AC19" s="16">
        <v>10</v>
      </c>
      <c r="AE19" s="4">
        <f t="shared" si="18"/>
        <v>8.6249520556154859</v>
      </c>
      <c r="AF19" s="31" t="s">
        <v>72</v>
      </c>
      <c r="AL19">
        <f t="shared" si="19"/>
        <v>1925.4900000000002</v>
      </c>
      <c r="AM19">
        <f t="shared" si="20"/>
        <v>11807104.680000002</v>
      </c>
      <c r="AN19">
        <f t="shared" si="21"/>
        <v>42.505576848000004</v>
      </c>
      <c r="AO19">
        <f t="shared" si="23"/>
        <v>44.569000980000006</v>
      </c>
      <c r="AR19" t="s">
        <v>13</v>
      </c>
      <c r="AS19">
        <f>I33</f>
        <v>249.494</v>
      </c>
      <c r="AT19">
        <f t="shared" si="3"/>
        <v>1529897.2080000001</v>
      </c>
      <c r="AU19">
        <f t="shared" si="4"/>
        <v>5.5076299488</v>
      </c>
      <c r="AW19">
        <f>AI56</f>
        <v>85.528210088970937</v>
      </c>
      <c r="AX19">
        <f t="shared" si="5"/>
        <v>524458.98426556983</v>
      </c>
      <c r="AY19">
        <f t="shared" si="6"/>
        <v>1.8880523433560512</v>
      </c>
      <c r="BA19">
        <f>AI78</f>
        <v>85.528210088970937</v>
      </c>
      <c r="BB19" s="11">
        <f t="shared" si="7"/>
        <v>524458.98426556983</v>
      </c>
      <c r="BC19">
        <f t="shared" si="8"/>
        <v>1.8880523433560512</v>
      </c>
      <c r="BD19">
        <f>AI100</f>
        <v>83.278210088970937</v>
      </c>
      <c r="BE19">
        <f t="shared" si="9"/>
        <v>510661.98426556977</v>
      </c>
      <c r="BF19" s="12">
        <f t="shared" si="10"/>
        <v>1.8383831433560511</v>
      </c>
      <c r="BK19" t="s">
        <v>13</v>
      </c>
      <c r="BL19">
        <f t="shared" si="11"/>
        <v>5.5076299488</v>
      </c>
      <c r="BM19">
        <f t="shared" si="12"/>
        <v>1.8880523433560512</v>
      </c>
      <c r="BN19">
        <f t="shared" si="13"/>
        <v>1.8880523433560512</v>
      </c>
      <c r="BO19" s="12">
        <f t="shared" si="14"/>
        <v>1.8383831433560511</v>
      </c>
      <c r="BP19" s="12">
        <f t="shared" si="15"/>
        <v>-3.6692468054439491</v>
      </c>
    </row>
    <row r="20" spans="3:69">
      <c r="C20" t="s">
        <v>36</v>
      </c>
      <c r="F20">
        <v>14.06</v>
      </c>
      <c r="G20">
        <v>12.07</v>
      </c>
      <c r="H20">
        <v>0</v>
      </c>
      <c r="I20">
        <v>2.34</v>
      </c>
      <c r="J20">
        <v>0</v>
      </c>
      <c r="K20">
        <v>0</v>
      </c>
      <c r="L20">
        <f t="shared" si="0"/>
        <v>28.470000000000002</v>
      </c>
      <c r="M20">
        <v>52.386999999999993</v>
      </c>
      <c r="N20" s="35">
        <v>3</v>
      </c>
      <c r="O20" s="35">
        <v>6</v>
      </c>
      <c r="P20" s="35">
        <v>0</v>
      </c>
      <c r="Q20" s="35">
        <v>2</v>
      </c>
      <c r="R20" s="35">
        <v>0</v>
      </c>
      <c r="S20" s="35">
        <v>0</v>
      </c>
      <c r="T20">
        <f t="shared" si="1"/>
        <v>11</v>
      </c>
      <c r="U20">
        <v>24</v>
      </c>
      <c r="V20">
        <f t="shared" si="16"/>
        <v>2.1827916666666662</v>
      </c>
      <c r="X20" s="4">
        <f t="shared" si="22"/>
        <v>4.6866666666666665</v>
      </c>
      <c r="Y20" s="4">
        <f t="shared" ref="Y20:Y32" si="24">G20/O20</f>
        <v>2.0116666666666667</v>
      </c>
      <c r="Z20" s="4">
        <v>0</v>
      </c>
      <c r="AA20" s="4">
        <f>I20/Q20</f>
        <v>1.17</v>
      </c>
      <c r="AB20" s="4">
        <v>0</v>
      </c>
      <c r="AC20" s="4">
        <v>0</v>
      </c>
      <c r="AE20" s="4">
        <f t="shared" si="18"/>
        <v>1.3113888888888889</v>
      </c>
      <c r="AF20" s="30" t="s">
        <v>71</v>
      </c>
      <c r="AL20">
        <f t="shared" si="19"/>
        <v>28.470000000000002</v>
      </c>
      <c r="AM20">
        <f t="shared" si="20"/>
        <v>174578.04</v>
      </c>
      <c r="AN20">
        <f t="shared" si="21"/>
        <v>0.62848094399999999</v>
      </c>
      <c r="AO20">
        <f t="shared" si="23"/>
        <v>45.197481924000009</v>
      </c>
      <c r="AR20" t="s">
        <v>14</v>
      </c>
      <c r="AS20">
        <f>J33</f>
        <v>45.180000000000007</v>
      </c>
      <c r="AT20">
        <f t="shared" si="3"/>
        <v>277043.76000000007</v>
      </c>
      <c r="AU20">
        <f t="shared" si="4"/>
        <v>0.99735753600000021</v>
      </c>
      <c r="AW20">
        <f>AJ56</f>
        <v>31.494583333333331</v>
      </c>
      <c r="AX20">
        <f t="shared" si="5"/>
        <v>193124.78499999997</v>
      </c>
      <c r="AY20">
        <f t="shared" si="6"/>
        <v>0.69524922599999983</v>
      </c>
      <c r="BA20">
        <f>AJ78</f>
        <v>31.494583333333331</v>
      </c>
      <c r="BB20" s="11">
        <f t="shared" si="7"/>
        <v>193124.78499999997</v>
      </c>
      <c r="BC20">
        <f t="shared" si="8"/>
        <v>0.69524922599999983</v>
      </c>
      <c r="BD20">
        <f>AJ100</f>
        <v>31.494583333333331</v>
      </c>
      <c r="BE20">
        <f t="shared" si="9"/>
        <v>193124.78499999997</v>
      </c>
      <c r="BF20" s="12">
        <f t="shared" si="10"/>
        <v>0.69524922599999983</v>
      </c>
      <c r="BK20" t="s">
        <v>14</v>
      </c>
      <c r="BL20">
        <f t="shared" si="11"/>
        <v>0.99735753600000021</v>
      </c>
      <c r="BM20">
        <f t="shared" si="12"/>
        <v>0.69524922599999983</v>
      </c>
      <c r="BN20">
        <f t="shared" si="13"/>
        <v>0.69524922599999983</v>
      </c>
      <c r="BO20" s="12">
        <f t="shared" si="14"/>
        <v>0.69524922599999983</v>
      </c>
      <c r="BP20" s="12">
        <f t="shared" si="15"/>
        <v>-0.30210831000000038</v>
      </c>
      <c r="BQ20" s="12">
        <f>SUM(BP16:BP20)</f>
        <v>-34.634375114462962</v>
      </c>
    </row>
    <row r="21" spans="3:69">
      <c r="C21" t="s">
        <v>37</v>
      </c>
      <c r="F21">
        <v>44.1</v>
      </c>
      <c r="G21">
        <v>42.2</v>
      </c>
      <c r="H21">
        <v>0</v>
      </c>
      <c r="I21">
        <v>12.13</v>
      </c>
      <c r="J21">
        <v>0</v>
      </c>
      <c r="K21">
        <v>7.5</v>
      </c>
      <c r="L21">
        <f t="shared" si="0"/>
        <v>105.93</v>
      </c>
      <c r="M21">
        <v>133.52699999999993</v>
      </c>
      <c r="N21" s="35">
        <v>215</v>
      </c>
      <c r="O21" s="35">
        <v>171</v>
      </c>
      <c r="P21" s="35">
        <v>0</v>
      </c>
      <c r="Q21" s="35">
        <v>37</v>
      </c>
      <c r="R21" s="35">
        <v>0</v>
      </c>
      <c r="S21" s="35">
        <v>64</v>
      </c>
      <c r="T21">
        <f t="shared" si="1"/>
        <v>487</v>
      </c>
      <c r="U21">
        <v>329</v>
      </c>
      <c r="V21">
        <f t="shared" si="16"/>
        <v>0.40585714285714264</v>
      </c>
      <c r="X21" s="4">
        <f t="shared" si="22"/>
        <v>0.20511627906976745</v>
      </c>
      <c r="Y21" s="4">
        <f t="shared" si="24"/>
        <v>0.24678362573099416</v>
      </c>
      <c r="Z21" s="4">
        <v>0</v>
      </c>
      <c r="AA21" s="4">
        <f>I21/Q21</f>
        <v>0.32783783783783788</v>
      </c>
      <c r="AB21" s="4">
        <v>0</v>
      </c>
      <c r="AC21" s="4">
        <f t="shared" ref="AC21:AC27" si="25">K21/S21</f>
        <v>0.1171875</v>
      </c>
      <c r="AE21" s="4">
        <f t="shared" si="18"/>
        <v>0.14948754043976656</v>
      </c>
      <c r="AF21" s="30">
        <v>0.5</v>
      </c>
      <c r="AL21">
        <f t="shared" si="19"/>
        <v>105.93</v>
      </c>
      <c r="AM21">
        <f t="shared" si="20"/>
        <v>649562.76</v>
      </c>
      <c r="AN21">
        <f t="shared" si="21"/>
        <v>2.3384259360000001</v>
      </c>
      <c r="AO21">
        <f t="shared" si="23"/>
        <v>47.535907860000009</v>
      </c>
      <c r="AR21" t="s">
        <v>15</v>
      </c>
      <c r="AS21">
        <f>K33</f>
        <v>1420.0050000000003</v>
      </c>
      <c r="AT21">
        <f t="shared" si="3"/>
        <v>8707470.660000002</v>
      </c>
      <c r="AU21">
        <f t="shared" si="4"/>
        <v>31.346894376000005</v>
      </c>
      <c r="AW21">
        <f>AK56</f>
        <v>1836.5920904307914</v>
      </c>
      <c r="AX21">
        <f t="shared" si="5"/>
        <v>11261982.698521612</v>
      </c>
      <c r="AY21">
        <f t="shared" si="6"/>
        <v>40.543137714677805</v>
      </c>
      <c r="BA21">
        <f>AK78</f>
        <v>3154.4373152895482</v>
      </c>
      <c r="BB21" s="11">
        <f t="shared" si="7"/>
        <v>19343009.617355511</v>
      </c>
      <c r="BC21">
        <f t="shared" si="8"/>
        <v>69.634834622479829</v>
      </c>
      <c r="BD21">
        <f>AK100</f>
        <v>3390.3633417019778</v>
      </c>
      <c r="BE21">
        <f t="shared" si="9"/>
        <v>20789708.011316527</v>
      </c>
      <c r="BF21" s="12">
        <f t="shared" si="10"/>
        <v>74.842948840739496</v>
      </c>
      <c r="BK21" t="s">
        <v>15</v>
      </c>
      <c r="BL21">
        <f t="shared" si="11"/>
        <v>31.346894376000005</v>
      </c>
      <c r="BM21">
        <f t="shared" si="12"/>
        <v>40.543137714677805</v>
      </c>
      <c r="BN21">
        <f t="shared" si="13"/>
        <v>69.634834622479829</v>
      </c>
      <c r="BO21" s="12">
        <f t="shared" si="14"/>
        <v>74.842948840739496</v>
      </c>
      <c r="BP21" s="12">
        <f t="shared" si="15"/>
        <v>43.496054464739487</v>
      </c>
    </row>
    <row r="22" spans="3:69">
      <c r="C22" t="s">
        <v>38</v>
      </c>
      <c r="F22">
        <v>211.35125999999994</v>
      </c>
      <c r="G22">
        <v>265.34000000000003</v>
      </c>
      <c r="H22">
        <v>6.88</v>
      </c>
      <c r="I22">
        <v>40.959999999999994</v>
      </c>
      <c r="J22">
        <v>9.23</v>
      </c>
      <c r="K22">
        <v>9.6999999999999993</v>
      </c>
      <c r="L22">
        <f t="shared" si="0"/>
        <v>543.46126000000004</v>
      </c>
      <c r="M22">
        <v>501.61599999999959</v>
      </c>
      <c r="N22" s="35">
        <v>19</v>
      </c>
      <c r="O22" s="35">
        <v>85</v>
      </c>
      <c r="P22" s="35">
        <v>5</v>
      </c>
      <c r="Q22" s="35">
        <v>21</v>
      </c>
      <c r="R22" s="35">
        <v>4</v>
      </c>
      <c r="S22" s="35">
        <v>4</v>
      </c>
      <c r="T22">
        <f t="shared" si="1"/>
        <v>138</v>
      </c>
      <c r="U22">
        <v>161</v>
      </c>
      <c r="V22">
        <f t="shared" si="16"/>
        <v>3.1156273291925438</v>
      </c>
      <c r="X22" s="4">
        <f t="shared" si="22"/>
        <v>11.123750526315787</v>
      </c>
      <c r="Y22" s="4">
        <f t="shared" si="24"/>
        <v>3.1216470588235299</v>
      </c>
      <c r="Z22" s="4">
        <f t="shared" ref="Z22:Z27" si="26">H22/P22</f>
        <v>1.3759999999999999</v>
      </c>
      <c r="AA22" s="4">
        <f>I22/Q22</f>
        <v>1.9504761904761903</v>
      </c>
      <c r="AB22" s="4">
        <f>J22/R22</f>
        <v>2.3075000000000001</v>
      </c>
      <c r="AC22" s="4">
        <f t="shared" si="25"/>
        <v>2.4249999999999998</v>
      </c>
      <c r="AE22" s="4">
        <f t="shared" si="18"/>
        <v>3.7173956292692516</v>
      </c>
      <c r="AF22" s="31" t="s">
        <v>73</v>
      </c>
      <c r="AL22">
        <f t="shared" si="19"/>
        <v>543.46126000000004</v>
      </c>
      <c r="AM22">
        <f t="shared" si="20"/>
        <v>3332504.4463200001</v>
      </c>
      <c r="AN22">
        <f t="shared" si="21"/>
        <v>11.997016006752</v>
      </c>
      <c r="AO22">
        <f t="shared" si="23"/>
        <v>59.532923866752007</v>
      </c>
      <c r="AU22">
        <f>SUM(AU16:AU21)</f>
        <v>127.52740964275202</v>
      </c>
      <c r="AY22">
        <f>SUM(AY16:AY21)</f>
        <v>130.33316546393937</v>
      </c>
      <c r="BC22">
        <f>SUM(BC16:BC21)</f>
        <v>134.17938678734694</v>
      </c>
      <c r="BF22" s="12">
        <f>SUM(BF16:BF21)</f>
        <v>136.38908899302857</v>
      </c>
      <c r="BL22">
        <f>SUM(BL16:BL21)</f>
        <v>127.52740964275202</v>
      </c>
      <c r="BM22">
        <f>SUM(BM16:BM21)</f>
        <v>130.33316546393937</v>
      </c>
      <c r="BN22">
        <f>SUM(BN16:BN21)</f>
        <v>134.17938678734694</v>
      </c>
      <c r="BO22" s="12">
        <f>SUM(BO16:BO21)</f>
        <v>136.38908899302857</v>
      </c>
    </row>
    <row r="23" spans="3:69">
      <c r="C23" t="s">
        <v>39</v>
      </c>
      <c r="F23">
        <v>102.91999999999999</v>
      </c>
      <c r="G23">
        <v>99.78</v>
      </c>
      <c r="H23">
        <v>2.2999999999999998</v>
      </c>
      <c r="I23">
        <v>0</v>
      </c>
      <c r="J23">
        <v>7.0500000000000007</v>
      </c>
      <c r="K23">
        <v>4</v>
      </c>
      <c r="L23">
        <f t="shared" si="0"/>
        <v>216.05</v>
      </c>
      <c r="M23">
        <v>247.75400000000008</v>
      </c>
      <c r="N23" s="35">
        <v>53</v>
      </c>
      <c r="O23" s="35">
        <v>28</v>
      </c>
      <c r="P23" s="35">
        <v>1</v>
      </c>
      <c r="Q23" s="35">
        <v>0</v>
      </c>
      <c r="R23" s="35">
        <v>8</v>
      </c>
      <c r="S23" s="35">
        <v>1</v>
      </c>
      <c r="T23">
        <f t="shared" si="1"/>
        <v>91</v>
      </c>
      <c r="U23">
        <v>140</v>
      </c>
      <c r="V23">
        <f t="shared" si="16"/>
        <v>1.769671428571429</v>
      </c>
      <c r="X23" s="4">
        <f t="shared" si="22"/>
        <v>1.94188679245283</v>
      </c>
      <c r="Y23" s="4">
        <f t="shared" si="24"/>
        <v>3.5635714285714286</v>
      </c>
      <c r="Z23" s="4">
        <f t="shared" si="26"/>
        <v>2.2999999999999998</v>
      </c>
      <c r="AA23" s="4">
        <v>0</v>
      </c>
      <c r="AB23" s="4">
        <f>J23/R23</f>
        <v>0.88125000000000009</v>
      </c>
      <c r="AC23" s="4">
        <f t="shared" si="25"/>
        <v>4</v>
      </c>
      <c r="AE23" s="4">
        <f t="shared" si="18"/>
        <v>2.1144513701707095</v>
      </c>
      <c r="AF23" s="31" t="s">
        <v>72</v>
      </c>
      <c r="AL23">
        <f t="shared" si="19"/>
        <v>216.05</v>
      </c>
      <c r="AM23">
        <f t="shared" si="20"/>
        <v>1324818.6000000001</v>
      </c>
      <c r="AN23">
        <f t="shared" si="21"/>
        <v>4.76934696</v>
      </c>
      <c r="AO23">
        <f t="shared" si="23"/>
        <v>64.302270826752007</v>
      </c>
    </row>
    <row r="24" spans="3:69">
      <c r="C24" t="s">
        <v>40</v>
      </c>
      <c r="F24">
        <v>112.75000000000004</v>
      </c>
      <c r="G24">
        <v>109.35000000000004</v>
      </c>
      <c r="H24">
        <v>7.4700000000000006</v>
      </c>
      <c r="I24">
        <v>84.449999999999989</v>
      </c>
      <c r="J24">
        <v>0.1</v>
      </c>
      <c r="K24">
        <v>3</v>
      </c>
      <c r="L24">
        <f t="shared" si="0"/>
        <v>317.12000000000012</v>
      </c>
      <c r="M24">
        <v>517.84049999999968</v>
      </c>
      <c r="N24" s="35">
        <v>42</v>
      </c>
      <c r="O24" s="35">
        <v>116</v>
      </c>
      <c r="P24" s="35">
        <v>10</v>
      </c>
      <c r="Q24" s="35">
        <v>24</v>
      </c>
      <c r="R24" s="35">
        <v>1</v>
      </c>
      <c r="S24" s="35">
        <v>2</v>
      </c>
      <c r="T24">
        <f t="shared" si="1"/>
        <v>195</v>
      </c>
      <c r="U24">
        <v>210</v>
      </c>
      <c r="V24">
        <f t="shared" si="16"/>
        <v>2.4659071428571413</v>
      </c>
      <c r="X24" s="4">
        <f t="shared" si="22"/>
        <v>2.6845238095238106</v>
      </c>
      <c r="Y24" s="4">
        <f t="shared" si="24"/>
        <v>0.94267241379310374</v>
      </c>
      <c r="Z24" s="4">
        <f t="shared" si="26"/>
        <v>0.74700000000000011</v>
      </c>
      <c r="AA24" s="4">
        <v>0</v>
      </c>
      <c r="AB24" s="4">
        <f>J24/R24</f>
        <v>0.1</v>
      </c>
      <c r="AC24" s="4">
        <f t="shared" si="25"/>
        <v>1.5</v>
      </c>
      <c r="AE24" s="4">
        <f t="shared" si="18"/>
        <v>0.9956993705528191</v>
      </c>
      <c r="AF24" s="31" t="s">
        <v>74</v>
      </c>
      <c r="AL24">
        <f t="shared" si="19"/>
        <v>317.12000000000012</v>
      </c>
      <c r="AM24">
        <f t="shared" si="20"/>
        <v>1944579.8400000008</v>
      </c>
      <c r="AN24">
        <f t="shared" si="21"/>
        <v>7.0004874240000028</v>
      </c>
      <c r="AO24">
        <f t="shared" si="23"/>
        <v>71.302758250752007</v>
      </c>
    </row>
    <row r="25" spans="3:69">
      <c r="C25" t="s">
        <v>41</v>
      </c>
      <c r="F25">
        <v>242.82999999999996</v>
      </c>
      <c r="G25">
        <v>155.25000000000009</v>
      </c>
      <c r="H25">
        <v>12.45</v>
      </c>
      <c r="I25">
        <v>25.089999999999993</v>
      </c>
      <c r="J25">
        <v>11.2</v>
      </c>
      <c r="K25">
        <v>8.5</v>
      </c>
      <c r="L25">
        <f t="shared" si="0"/>
        <v>455.32</v>
      </c>
      <c r="M25">
        <v>519.00099999999986</v>
      </c>
      <c r="N25" s="35">
        <v>57</v>
      </c>
      <c r="O25" s="35">
        <v>88</v>
      </c>
      <c r="P25" s="35">
        <v>8</v>
      </c>
      <c r="Q25" s="35">
        <v>18</v>
      </c>
      <c r="R25" s="35">
        <v>6</v>
      </c>
      <c r="S25" s="35">
        <v>2</v>
      </c>
      <c r="T25">
        <f t="shared" si="1"/>
        <v>179</v>
      </c>
      <c r="U25">
        <v>183</v>
      </c>
      <c r="V25">
        <f t="shared" si="16"/>
        <v>2.8360710382513652</v>
      </c>
      <c r="X25" s="4">
        <f t="shared" si="22"/>
        <v>4.2601754385964901</v>
      </c>
      <c r="Y25" s="4">
        <f t="shared" si="24"/>
        <v>1.7642045454545465</v>
      </c>
      <c r="Z25" s="4">
        <f t="shared" si="26"/>
        <v>1.5562499999999999</v>
      </c>
      <c r="AA25" s="4">
        <v>0</v>
      </c>
      <c r="AB25" s="4">
        <f>J25/R25</f>
        <v>1.8666666666666665</v>
      </c>
      <c r="AC25" s="4">
        <f t="shared" si="25"/>
        <v>4.25</v>
      </c>
      <c r="AE25" s="4">
        <f t="shared" si="18"/>
        <v>2.2828827751196172</v>
      </c>
      <c r="AF25" s="31" t="s">
        <v>75</v>
      </c>
      <c r="AL25">
        <f t="shared" si="19"/>
        <v>455.32</v>
      </c>
      <c r="AM25">
        <f t="shared" si="20"/>
        <v>2792022.2399999998</v>
      </c>
      <c r="AN25">
        <f t="shared" si="21"/>
        <v>10.051280063999998</v>
      </c>
      <c r="AO25">
        <f t="shared" si="23"/>
        <v>81.354038314752003</v>
      </c>
    </row>
    <row r="26" spans="3:69">
      <c r="C26" t="s">
        <v>42</v>
      </c>
      <c r="F26">
        <v>11.45</v>
      </c>
      <c r="G26">
        <v>60.419000000000011</v>
      </c>
      <c r="H26">
        <v>5.1999999999999993</v>
      </c>
      <c r="I26">
        <v>10.759</v>
      </c>
      <c r="J26">
        <v>6.3</v>
      </c>
      <c r="K26">
        <v>5.25</v>
      </c>
      <c r="L26">
        <f t="shared" si="0"/>
        <v>99.378000000000014</v>
      </c>
      <c r="M26">
        <v>311.83999999999986</v>
      </c>
      <c r="N26" s="35">
        <v>7</v>
      </c>
      <c r="O26" s="35">
        <v>40</v>
      </c>
      <c r="P26" s="35">
        <v>6</v>
      </c>
      <c r="Q26" s="35">
        <v>20</v>
      </c>
      <c r="R26" s="35">
        <v>5</v>
      </c>
      <c r="S26" s="35">
        <v>6</v>
      </c>
      <c r="T26">
        <f t="shared" si="1"/>
        <v>84</v>
      </c>
      <c r="U26">
        <v>91</v>
      </c>
      <c r="V26">
        <f t="shared" si="16"/>
        <v>3.4268131868131855</v>
      </c>
      <c r="X26" s="4">
        <f t="shared" si="22"/>
        <v>1.6357142857142857</v>
      </c>
      <c r="Y26" s="4">
        <f t="shared" si="24"/>
        <v>1.5104750000000002</v>
      </c>
      <c r="Z26" s="4">
        <f t="shared" si="26"/>
        <v>0.86666666666666659</v>
      </c>
      <c r="AA26" s="4">
        <v>0</v>
      </c>
      <c r="AB26" s="4">
        <f>J26/R26</f>
        <v>1.26</v>
      </c>
      <c r="AC26" s="4">
        <f t="shared" si="25"/>
        <v>0.875</v>
      </c>
      <c r="AE26" s="4">
        <f t="shared" si="18"/>
        <v>1.0246426587301587</v>
      </c>
      <c r="AF26" s="31" t="s">
        <v>75</v>
      </c>
      <c r="AL26">
        <f t="shared" si="19"/>
        <v>99.378000000000014</v>
      </c>
      <c r="AM26">
        <f t="shared" si="20"/>
        <v>609385.89600000007</v>
      </c>
      <c r="AN26">
        <f t="shared" si="21"/>
        <v>2.1937892256000002</v>
      </c>
      <c r="AO26">
        <f t="shared" si="23"/>
        <v>83.547827540352003</v>
      </c>
    </row>
    <row r="27" spans="3:69">
      <c r="C27" t="s">
        <v>43</v>
      </c>
      <c r="F27">
        <v>46.2</v>
      </c>
      <c r="G27">
        <v>66.88000000000001</v>
      </c>
      <c r="H27">
        <v>1.1000000000000001</v>
      </c>
      <c r="I27">
        <v>14.9</v>
      </c>
      <c r="J27">
        <v>0</v>
      </c>
      <c r="K27">
        <v>142.9</v>
      </c>
      <c r="L27">
        <f t="shared" si="0"/>
        <v>271.98</v>
      </c>
      <c r="M27">
        <v>515.35691666666651</v>
      </c>
      <c r="N27" s="35">
        <v>13</v>
      </c>
      <c r="O27" s="35">
        <v>18</v>
      </c>
      <c r="P27" s="35">
        <v>1</v>
      </c>
      <c r="Q27" s="35">
        <v>5</v>
      </c>
      <c r="R27" s="35">
        <v>0</v>
      </c>
      <c r="S27" s="35">
        <v>4</v>
      </c>
      <c r="T27">
        <f t="shared" si="1"/>
        <v>41</v>
      </c>
      <c r="U27">
        <v>71</v>
      </c>
      <c r="V27">
        <f t="shared" si="16"/>
        <v>7.2585481220657257</v>
      </c>
      <c r="X27" s="4">
        <f t="shared" si="22"/>
        <v>3.5538461538461541</v>
      </c>
      <c r="Y27" s="4">
        <f t="shared" si="24"/>
        <v>3.7155555555555559</v>
      </c>
      <c r="Z27" s="4">
        <f t="shared" si="26"/>
        <v>1.1000000000000001</v>
      </c>
      <c r="AA27" s="4">
        <v>0</v>
      </c>
      <c r="AB27" s="4">
        <v>0</v>
      </c>
      <c r="AC27" s="4">
        <f t="shared" si="25"/>
        <v>35.725000000000001</v>
      </c>
      <c r="AE27" s="4">
        <f t="shared" si="18"/>
        <v>7.3490669515669511</v>
      </c>
      <c r="AF27" s="31" t="s">
        <v>76</v>
      </c>
      <c r="AL27">
        <f t="shared" si="19"/>
        <v>271.98</v>
      </c>
      <c r="AM27">
        <f t="shared" si="20"/>
        <v>1667781.36</v>
      </c>
      <c r="AN27">
        <f t="shared" si="21"/>
        <v>6.0040128959999999</v>
      </c>
      <c r="AO27">
        <f t="shared" si="23"/>
        <v>89.551840436352009</v>
      </c>
    </row>
    <row r="28" spans="3:69">
      <c r="C28" t="s">
        <v>44</v>
      </c>
      <c r="F28">
        <v>0</v>
      </c>
      <c r="G28">
        <v>9.93</v>
      </c>
      <c r="H28">
        <v>0</v>
      </c>
      <c r="I28">
        <v>0</v>
      </c>
      <c r="J28">
        <v>0</v>
      </c>
      <c r="K28">
        <v>1.1299999999999999</v>
      </c>
      <c r="L28">
        <f>SUM(F28:K28)</f>
        <v>11.059999999999999</v>
      </c>
      <c r="M28">
        <v>15.067599999999999</v>
      </c>
      <c r="N28" s="35">
        <v>0</v>
      </c>
      <c r="O28" s="35">
        <v>21</v>
      </c>
      <c r="P28" s="35">
        <v>0</v>
      </c>
      <c r="Q28" s="35">
        <v>0</v>
      </c>
      <c r="R28" s="35">
        <v>0</v>
      </c>
      <c r="S28" s="35">
        <v>3</v>
      </c>
      <c r="T28">
        <f>SUM(N28:S28)</f>
        <v>24</v>
      </c>
      <c r="U28">
        <v>48</v>
      </c>
      <c r="V28">
        <f t="shared" si="16"/>
        <v>0.31390833333333329</v>
      </c>
      <c r="X28" s="4">
        <v>0</v>
      </c>
      <c r="Y28" s="4">
        <f t="shared" si="24"/>
        <v>0.47285714285714286</v>
      </c>
      <c r="Z28" s="4">
        <v>0</v>
      </c>
      <c r="AA28" s="4">
        <v>0</v>
      </c>
      <c r="AB28" s="4">
        <v>0</v>
      </c>
      <c r="AC28" s="4">
        <f>K28/S28</f>
        <v>0.37666666666666665</v>
      </c>
      <c r="AE28" s="4">
        <f t="shared" si="18"/>
        <v>0.14158730158730159</v>
      </c>
      <c r="AF28" s="31" t="s">
        <v>77</v>
      </c>
      <c r="AL28">
        <f t="shared" si="19"/>
        <v>11.059999999999999</v>
      </c>
      <c r="AM28">
        <f t="shared" si="20"/>
        <v>67819.92</v>
      </c>
      <c r="AN28">
        <f t="shared" si="21"/>
        <v>0.24415171199999999</v>
      </c>
      <c r="AO28">
        <f t="shared" si="23"/>
        <v>89.795992148352013</v>
      </c>
    </row>
    <row r="29" spans="3:69">
      <c r="C29" t="s">
        <v>45</v>
      </c>
      <c r="F29">
        <v>0.30000000000000004</v>
      </c>
      <c r="G29">
        <v>0.99799999999999989</v>
      </c>
      <c r="H29">
        <v>0.2</v>
      </c>
      <c r="I29">
        <v>0.4</v>
      </c>
      <c r="J29">
        <v>0.1</v>
      </c>
      <c r="K29">
        <v>0.30000000000000004</v>
      </c>
      <c r="L29">
        <f>SUM(F29:K29)</f>
        <v>2.298</v>
      </c>
      <c r="M29">
        <v>2.54</v>
      </c>
      <c r="N29" s="37">
        <v>3</v>
      </c>
      <c r="O29" s="37">
        <v>11</v>
      </c>
      <c r="P29" s="37">
        <v>2</v>
      </c>
      <c r="Q29" s="37">
        <v>4</v>
      </c>
      <c r="R29" s="37">
        <v>1</v>
      </c>
      <c r="S29" s="37">
        <v>3</v>
      </c>
      <c r="T29">
        <f>SUM(N29:S29)</f>
        <v>24</v>
      </c>
      <c r="U29">
        <v>14</v>
      </c>
      <c r="V29">
        <f t="shared" si="16"/>
        <v>0.18142857142857144</v>
      </c>
      <c r="X29" s="4">
        <f>F29/N29</f>
        <v>0.10000000000000002</v>
      </c>
      <c r="Y29" s="4">
        <f t="shared" si="24"/>
        <v>9.0727272727272712E-2</v>
      </c>
      <c r="Z29" s="4">
        <f>H29/P29</f>
        <v>0.1</v>
      </c>
      <c r="AA29" s="4">
        <f>I29/Q29</f>
        <v>0.1</v>
      </c>
      <c r="AB29" s="4">
        <f>J29/R29</f>
        <v>0.1</v>
      </c>
      <c r="AC29" s="4">
        <f>K29/S29</f>
        <v>0.10000000000000002</v>
      </c>
      <c r="AE29" s="4">
        <f t="shared" si="18"/>
        <v>9.8454545454545447E-2</v>
      </c>
      <c r="AF29" s="31" t="s">
        <v>77</v>
      </c>
      <c r="AL29">
        <f t="shared" si="19"/>
        <v>2.298</v>
      </c>
      <c r="AM29">
        <f t="shared" si="20"/>
        <v>14091.336000000001</v>
      </c>
      <c r="AN29">
        <f t="shared" si="21"/>
        <v>5.0728809600000001E-2</v>
      </c>
      <c r="AO29">
        <f t="shared" si="23"/>
        <v>89.846720957952016</v>
      </c>
    </row>
    <row r="30" spans="3:69">
      <c r="C30" t="s">
        <v>46</v>
      </c>
      <c r="F30">
        <v>36.049999999999997</v>
      </c>
      <c r="G30">
        <v>70.527000000000015</v>
      </c>
      <c r="H30">
        <v>0.75</v>
      </c>
      <c r="I30">
        <v>2.0499999999999998</v>
      </c>
      <c r="J30">
        <v>4.5999999999999996</v>
      </c>
      <c r="K30">
        <v>1.3</v>
      </c>
      <c r="L30">
        <f>SUM(F30:K30)</f>
        <v>115.277</v>
      </c>
      <c r="M30">
        <v>148.05900000000025</v>
      </c>
      <c r="N30" s="35">
        <v>10</v>
      </c>
      <c r="O30" s="35">
        <v>100</v>
      </c>
      <c r="P30" s="35">
        <v>1</v>
      </c>
      <c r="Q30" s="35">
        <v>4</v>
      </c>
      <c r="R30" s="35">
        <v>2</v>
      </c>
      <c r="S30" s="35">
        <v>2</v>
      </c>
      <c r="T30">
        <f>SUM(N30:S30)</f>
        <v>119</v>
      </c>
      <c r="U30">
        <v>252</v>
      </c>
      <c r="V30">
        <f t="shared" si="16"/>
        <v>0.58753571428571527</v>
      </c>
      <c r="X30" s="4">
        <f>F30/N30</f>
        <v>3.6049999999999995</v>
      </c>
      <c r="Y30" s="4">
        <f t="shared" si="24"/>
        <v>0.70527000000000017</v>
      </c>
      <c r="Z30" s="4">
        <f>H30/P30</f>
        <v>0.75</v>
      </c>
      <c r="AA30" s="4">
        <v>0</v>
      </c>
      <c r="AB30" s="4">
        <f>J30/R30</f>
        <v>2.2999999999999998</v>
      </c>
      <c r="AC30" s="4">
        <f>K30/S30</f>
        <v>0.65</v>
      </c>
      <c r="AE30" s="4">
        <f t="shared" si="18"/>
        <v>1.335045</v>
      </c>
      <c r="AF30" s="31" t="s">
        <v>77</v>
      </c>
      <c r="AL30">
        <f t="shared" si="19"/>
        <v>115.277</v>
      </c>
      <c r="AM30">
        <f t="shared" si="20"/>
        <v>706878.56400000001</v>
      </c>
      <c r="AN30">
        <f t="shared" si="21"/>
        <v>2.5447628303999998</v>
      </c>
      <c r="AO30">
        <f t="shared" si="23"/>
        <v>92.391483788352019</v>
      </c>
    </row>
    <row r="31" spans="3:69">
      <c r="C31" t="s">
        <v>47</v>
      </c>
      <c r="F31">
        <v>0</v>
      </c>
      <c r="G31">
        <v>6.8569999999999984</v>
      </c>
      <c r="H31">
        <v>0</v>
      </c>
      <c r="I31">
        <v>0</v>
      </c>
      <c r="J31">
        <v>0</v>
      </c>
      <c r="K31">
        <v>0</v>
      </c>
      <c r="L31">
        <f>SUM(F31:K31)</f>
        <v>6.8569999999999984</v>
      </c>
      <c r="M31">
        <v>7.3459999999999992</v>
      </c>
      <c r="N31" s="38">
        <v>0</v>
      </c>
      <c r="O31" s="38">
        <v>12</v>
      </c>
      <c r="P31" s="38">
        <v>0</v>
      </c>
      <c r="Q31" s="38">
        <v>0</v>
      </c>
      <c r="R31" s="38">
        <v>0</v>
      </c>
      <c r="S31" s="38">
        <v>0</v>
      </c>
      <c r="T31">
        <f>SUM(N31:S31)</f>
        <v>12</v>
      </c>
      <c r="U31">
        <v>20</v>
      </c>
      <c r="V31">
        <f t="shared" si="16"/>
        <v>0.36729999999999996</v>
      </c>
      <c r="X31" s="4">
        <v>0</v>
      </c>
      <c r="Y31" s="4">
        <f t="shared" si="24"/>
        <v>0.57141666666666657</v>
      </c>
      <c r="Z31" s="4">
        <v>0</v>
      </c>
      <c r="AA31" s="4">
        <v>0</v>
      </c>
      <c r="AB31" s="4">
        <v>0</v>
      </c>
      <c r="AC31" s="4">
        <v>0</v>
      </c>
      <c r="AE31" s="4">
        <f t="shared" si="18"/>
        <v>9.5236111111111091E-2</v>
      </c>
      <c r="AF31" s="31" t="s">
        <v>77</v>
      </c>
      <c r="AL31">
        <f t="shared" si="19"/>
        <v>6.8569999999999984</v>
      </c>
      <c r="AM31">
        <f t="shared" si="20"/>
        <v>42047.123999999989</v>
      </c>
      <c r="AN31">
        <f t="shared" si="21"/>
        <v>0.15136964639999995</v>
      </c>
      <c r="AO31">
        <f t="shared" si="23"/>
        <v>92.542853434752018</v>
      </c>
    </row>
    <row r="32" spans="3:69">
      <c r="C32" t="s">
        <v>15</v>
      </c>
      <c r="F32">
        <v>93.850000000000023</v>
      </c>
      <c r="G32">
        <v>245.4</v>
      </c>
      <c r="H32">
        <v>8</v>
      </c>
      <c r="I32">
        <v>4.5999999999999996</v>
      </c>
      <c r="J32">
        <v>0</v>
      </c>
      <c r="K32">
        <v>1232.9400000000003</v>
      </c>
      <c r="L32">
        <f>SUM(F32:K32)</f>
        <v>1584.7900000000004</v>
      </c>
      <c r="M32">
        <v>1808.69</v>
      </c>
      <c r="N32" s="35">
        <v>25</v>
      </c>
      <c r="O32" s="35">
        <v>40</v>
      </c>
      <c r="P32" s="35">
        <v>1</v>
      </c>
      <c r="Q32" s="35">
        <v>4</v>
      </c>
      <c r="R32" s="35">
        <v>0</v>
      </c>
      <c r="S32" s="35">
        <v>118</v>
      </c>
      <c r="T32">
        <f>SUM(N32:S32)</f>
        <v>188</v>
      </c>
      <c r="U32">
        <v>179</v>
      </c>
      <c r="V32">
        <f t="shared" si="16"/>
        <v>10.10441340782123</v>
      </c>
      <c r="X32" s="4">
        <f>F32/N32</f>
        <v>3.7540000000000009</v>
      </c>
      <c r="Y32" s="4">
        <f t="shared" si="24"/>
        <v>6.1349999999999998</v>
      </c>
      <c r="Z32" s="4">
        <f>H32/P32</f>
        <v>8</v>
      </c>
      <c r="AA32" s="4">
        <v>0</v>
      </c>
      <c r="AB32" s="4">
        <v>0</v>
      </c>
      <c r="AC32" s="4">
        <f>K32/S32</f>
        <v>10.448644067796613</v>
      </c>
      <c r="AE32" s="4">
        <f t="shared" si="18"/>
        <v>4.7229406779661032</v>
      </c>
      <c r="AF32" s="32" t="s">
        <v>78</v>
      </c>
      <c r="AL32">
        <f t="shared" si="19"/>
        <v>1584.7900000000004</v>
      </c>
      <c r="AM32">
        <f t="shared" si="20"/>
        <v>9717932.2800000031</v>
      </c>
      <c r="AN32">
        <f t="shared" si="21"/>
        <v>34.984556208000008</v>
      </c>
      <c r="AO32">
        <f t="shared" si="23"/>
        <v>127.52740964275202</v>
      </c>
    </row>
    <row r="33" spans="2:41">
      <c r="C33" t="s">
        <v>18</v>
      </c>
      <c r="F33">
        <f t="shared" ref="F33:M33" si="27">SUM(F16:F32)</f>
        <v>1470.0912600000001</v>
      </c>
      <c r="G33">
        <f t="shared" si="27"/>
        <v>2532.7685000000006</v>
      </c>
      <c r="H33">
        <f t="shared" si="27"/>
        <v>59.414999999999999</v>
      </c>
      <c r="I33">
        <f t="shared" si="27"/>
        <v>249.494</v>
      </c>
      <c r="J33">
        <f t="shared" si="27"/>
        <v>45.180000000000007</v>
      </c>
      <c r="K33">
        <f t="shared" si="27"/>
        <v>1420.0050000000003</v>
      </c>
      <c r="L33">
        <f t="shared" si="27"/>
        <v>5776.9537600000003</v>
      </c>
      <c r="M33">
        <f t="shared" si="27"/>
        <v>6808.947271666666</v>
      </c>
      <c r="T33">
        <f>SUM(T16:T32)</f>
        <v>2213</v>
      </c>
      <c r="U33">
        <f>SUM(U16:U32)</f>
        <v>2260</v>
      </c>
      <c r="X33" s="4"/>
      <c r="Y33" s="4"/>
      <c r="Z33" s="4"/>
      <c r="AA33" s="4"/>
      <c r="AB33" s="4"/>
      <c r="AC33" s="4"/>
      <c r="AF33" t="s">
        <v>49</v>
      </c>
      <c r="AM33">
        <v>8760</v>
      </c>
    </row>
    <row r="34" spans="2:41">
      <c r="X34" s="4"/>
      <c r="Y34" s="4"/>
      <c r="Z34" s="4"/>
      <c r="AA34" s="4"/>
      <c r="AB34" s="4"/>
      <c r="AC34" s="4"/>
    </row>
    <row r="35" spans="2:41">
      <c r="X35" s="4"/>
      <c r="Y35" s="4"/>
      <c r="Z35" s="4"/>
      <c r="AA35" s="4"/>
      <c r="AB35" s="4"/>
      <c r="AC35" s="4"/>
    </row>
    <row r="36" spans="2:41">
      <c r="E36" t="s">
        <v>68</v>
      </c>
      <c r="F36">
        <v>1439.6</v>
      </c>
      <c r="G36">
        <v>2544.1</v>
      </c>
      <c r="H36">
        <v>92.9</v>
      </c>
      <c r="I36">
        <v>376.5</v>
      </c>
      <c r="J36">
        <v>46.5</v>
      </c>
      <c r="K36">
        <v>1321.7</v>
      </c>
      <c r="L36">
        <f>SUM(F36:K36)</f>
        <v>5821.3</v>
      </c>
      <c r="N36" s="1" t="s">
        <v>48</v>
      </c>
      <c r="O36" t="s">
        <v>54</v>
      </c>
      <c r="X36" s="4"/>
      <c r="Y36" s="4"/>
      <c r="Z36" s="4"/>
      <c r="AA36" s="4"/>
      <c r="AB36" s="4"/>
      <c r="AC36" s="4"/>
    </row>
    <row r="37" spans="2:41">
      <c r="B37">
        <v>2020</v>
      </c>
      <c r="C37" t="s">
        <v>50</v>
      </c>
      <c r="N37" t="s">
        <v>7</v>
      </c>
      <c r="X37" t="s">
        <v>55</v>
      </c>
      <c r="AF37" s="8">
        <v>0</v>
      </c>
      <c r="AG37" s="8">
        <v>0.02</v>
      </c>
      <c r="AH37" s="8">
        <v>0</v>
      </c>
      <c r="AI37" s="8">
        <v>0</v>
      </c>
      <c r="AJ37" s="8">
        <v>0</v>
      </c>
      <c r="AK37" s="8">
        <v>0.02</v>
      </c>
      <c r="AM37">
        <f>AM33*0.7</f>
        <v>6132</v>
      </c>
      <c r="AN37">
        <v>3.5999999999999998E-6</v>
      </c>
    </row>
    <row r="38" spans="2:41">
      <c r="C38">
        <v>2020</v>
      </c>
      <c r="D38" s="2" t="s">
        <v>10</v>
      </c>
      <c r="E38" s="2" t="s">
        <v>11</v>
      </c>
      <c r="F38" s="2" t="s">
        <v>12</v>
      </c>
      <c r="G38" s="2" t="s">
        <v>13</v>
      </c>
      <c r="H38" s="2" t="s">
        <v>14</v>
      </c>
      <c r="I38" s="2" t="s">
        <v>15</v>
      </c>
      <c r="N38" s="2" t="s">
        <v>10</v>
      </c>
      <c r="O38" s="2" t="s">
        <v>11</v>
      </c>
      <c r="P38" s="2" t="s">
        <v>12</v>
      </c>
      <c r="Q38" s="2" t="s">
        <v>13</v>
      </c>
      <c r="R38" s="2" t="s">
        <v>14</v>
      </c>
      <c r="S38" s="2" t="s">
        <v>15</v>
      </c>
      <c r="T38" s="2" t="s">
        <v>18</v>
      </c>
      <c r="U38" s="2" t="s">
        <v>51</v>
      </c>
      <c r="X38" s="2" t="s">
        <v>10</v>
      </c>
      <c r="Y38" s="2" t="s">
        <v>11</v>
      </c>
      <c r="Z38" s="2" t="s">
        <v>12</v>
      </c>
      <c r="AA38" s="2" t="s">
        <v>13</v>
      </c>
      <c r="AB38" s="2" t="s">
        <v>14</v>
      </c>
      <c r="AC38" s="2" t="s">
        <v>15</v>
      </c>
      <c r="AD38" s="2" t="s">
        <v>18</v>
      </c>
      <c r="AE38" s="2"/>
      <c r="AF38" s="2" t="s">
        <v>10</v>
      </c>
      <c r="AG38" s="2" t="s">
        <v>11</v>
      </c>
      <c r="AH38" s="2" t="s">
        <v>12</v>
      </c>
      <c r="AI38" s="2" t="s">
        <v>13</v>
      </c>
      <c r="AJ38" s="2" t="s">
        <v>14</v>
      </c>
      <c r="AK38" s="2" t="s">
        <v>15</v>
      </c>
      <c r="AL38" s="2" t="s">
        <v>16</v>
      </c>
      <c r="AM38" s="2" t="s">
        <v>52</v>
      </c>
      <c r="AN38" s="2" t="s">
        <v>22</v>
      </c>
    </row>
    <row r="39" spans="2:41">
      <c r="C39" t="s">
        <v>30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0.02</v>
      </c>
      <c r="N39">
        <f>Tables!J24</f>
        <v>2</v>
      </c>
      <c r="O39">
        <f>Tables!K24</f>
        <v>1</v>
      </c>
      <c r="P39">
        <f>Tables!L24</f>
        <v>3</v>
      </c>
      <c r="Q39">
        <f>Tables!M24</f>
        <v>6</v>
      </c>
      <c r="R39">
        <f>Tables!N24</f>
        <v>1</v>
      </c>
      <c r="S39">
        <v>7</v>
      </c>
      <c r="T39">
        <f>SUM(N39:S39)</f>
        <v>20</v>
      </c>
      <c r="U39">
        <f t="shared" ref="U39:U55" si="28">S39-S16</f>
        <v>6</v>
      </c>
      <c r="X39" s="10">
        <f t="shared" ref="X39:X55" si="29">N39*X16</f>
        <v>1.8533333333333335</v>
      </c>
      <c r="Y39">
        <f t="shared" ref="Y39:Y55" si="30">O39*Y16</f>
        <v>0.71399999999999997</v>
      </c>
      <c r="Z39">
        <f t="shared" ref="Z39:Z55" si="31">P39*Z16</f>
        <v>2.8125</v>
      </c>
      <c r="AA39">
        <f t="shared" ref="AA39:AA55" si="32">Q39*AA16</f>
        <v>6.75</v>
      </c>
      <c r="AB39">
        <f t="shared" ref="AB39:AB55" si="33">R39*AB16</f>
        <v>0.8</v>
      </c>
      <c r="AC39">
        <f t="shared" ref="AC39:AC55" si="34">S39*AC16</f>
        <v>7</v>
      </c>
      <c r="AD39">
        <f>SUM(X39:AC39)</f>
        <v>19.929833333333335</v>
      </c>
      <c r="AF39">
        <f>X39+(X39*AF37)</f>
        <v>1.8533333333333335</v>
      </c>
      <c r="AG39">
        <f>Y39+(Y39*AG37)</f>
        <v>0.72827999999999993</v>
      </c>
      <c r="AH39">
        <f>Z39+Z39*AH37</f>
        <v>2.8125</v>
      </c>
      <c r="AI39">
        <f>AA39+AA39*AI37</f>
        <v>6.75</v>
      </c>
      <c r="AJ39">
        <f>AB39+AB39*AJ37</f>
        <v>0.8</v>
      </c>
      <c r="AK39">
        <f>AC39+AC39*AK37</f>
        <v>7.14</v>
      </c>
      <c r="AL39">
        <f>SUM(AF39:AK39)</f>
        <v>20.084113333333335</v>
      </c>
      <c r="AM39">
        <f>AL39*AM37</f>
        <v>123155.78296000001</v>
      </c>
      <c r="AN39">
        <f>AM39*AN37</f>
        <v>0.44336081865600002</v>
      </c>
      <c r="AO39">
        <f>AN39</f>
        <v>0.44336081865600002</v>
      </c>
    </row>
    <row r="40" spans="2:41">
      <c r="C40" t="s">
        <v>32</v>
      </c>
      <c r="N40">
        <f>Tables!J25</f>
        <v>0</v>
      </c>
      <c r="O40">
        <f>Tables!K25</f>
        <v>182</v>
      </c>
      <c r="P40">
        <f>Tables!L25</f>
        <v>120</v>
      </c>
      <c r="Q40">
        <f>Tables!M25</f>
        <v>20</v>
      </c>
      <c r="R40">
        <f>Tables!N25</f>
        <v>0</v>
      </c>
      <c r="S40">
        <f t="shared" ref="S40:S55" si="35">T17-SUM(N40:R40)</f>
        <v>20</v>
      </c>
      <c r="T40">
        <f>SUM(N40:S40)</f>
        <v>342</v>
      </c>
      <c r="U40">
        <f t="shared" si="28"/>
        <v>14</v>
      </c>
      <c r="X40" s="10">
        <f t="shared" si="29"/>
        <v>0</v>
      </c>
      <c r="Y40" s="10">
        <f t="shared" si="30"/>
        <v>29.071595744680945</v>
      </c>
      <c r="Z40" s="10">
        <f t="shared" si="31"/>
        <v>9.5183999999999855</v>
      </c>
      <c r="AA40" s="10">
        <f t="shared" si="32"/>
        <v>3.695652173913043</v>
      </c>
      <c r="AB40" s="10">
        <f t="shared" si="33"/>
        <v>0</v>
      </c>
      <c r="AC40" s="10">
        <f t="shared" si="34"/>
        <v>1.9999999999999998</v>
      </c>
      <c r="AD40">
        <f>SUM(X40:AC40)</f>
        <v>44.28564791859398</v>
      </c>
      <c r="AF40">
        <f>X40+(X40*$AF$37)</f>
        <v>0</v>
      </c>
      <c r="AG40">
        <f t="shared" ref="AG40:AG55" si="36">Y40+Y40*AG$37</f>
        <v>29.653027659574562</v>
      </c>
      <c r="AH40">
        <f t="shared" ref="AH40:AH55" si="37">Z40+Z40*$AH$37</f>
        <v>9.5183999999999855</v>
      </c>
      <c r="AI40">
        <f t="shared" ref="AI40:AI55" si="38">AA40+AA40*$AI$37</f>
        <v>3.695652173913043</v>
      </c>
      <c r="AJ40">
        <f t="shared" ref="AJ40:AJ55" si="39">AB40+AB40*$AJ$37</f>
        <v>0</v>
      </c>
      <c r="AK40">
        <f>AC40+AC40*AK37</f>
        <v>2.0399999999999996</v>
      </c>
      <c r="AL40">
        <f>SUM(AF40:AK40)</f>
        <v>44.907079833487593</v>
      </c>
      <c r="AM40">
        <f>AL40*$AM$37</f>
        <v>275370.21353894594</v>
      </c>
      <c r="AN40">
        <f>AM40*$AN$37</f>
        <v>0.99133276874020537</v>
      </c>
      <c r="AO40">
        <f>AO39+AN40</f>
        <v>1.4346935873962054</v>
      </c>
    </row>
    <row r="41" spans="2:41">
      <c r="C41" t="s">
        <v>34</v>
      </c>
      <c r="N41">
        <f>Tables!J26</f>
        <v>10</v>
      </c>
      <c r="O41">
        <f>Tables!K26</f>
        <v>50</v>
      </c>
      <c r="P41">
        <f>Tables!L26</f>
        <v>0</v>
      </c>
      <c r="Q41">
        <f>Tables!M26</f>
        <v>25</v>
      </c>
      <c r="R41">
        <f>Tables!N26</f>
        <v>0</v>
      </c>
      <c r="S41">
        <f t="shared" si="35"/>
        <v>28</v>
      </c>
      <c r="T41">
        <f t="shared" ref="T41:T55" si="40">SUM(N41:S41)</f>
        <v>113</v>
      </c>
      <c r="U41">
        <f t="shared" si="28"/>
        <v>19</v>
      </c>
      <c r="X41" s="10">
        <f t="shared" si="29"/>
        <v>3.4230769230769234</v>
      </c>
      <c r="Y41" s="10">
        <f t="shared" si="30"/>
        <v>10.666249999999994</v>
      </c>
      <c r="Z41" s="10">
        <f t="shared" si="31"/>
        <v>0</v>
      </c>
      <c r="AA41" s="10">
        <f t="shared" si="32"/>
        <v>8.2374999999999954</v>
      </c>
      <c r="AB41" s="10">
        <f t="shared" si="33"/>
        <v>0</v>
      </c>
      <c r="AC41" s="10">
        <f t="shared" si="34"/>
        <v>5.8644444444444446</v>
      </c>
      <c r="AD41">
        <f>SUM(X41:AC41)</f>
        <v>28.19127136752136</v>
      </c>
      <c r="AF41">
        <f>X41+X41*$AF$37</f>
        <v>3.4230769230769234</v>
      </c>
      <c r="AG41">
        <f>Y41+Y41*AG$37</f>
        <v>10.879574999999994</v>
      </c>
      <c r="AH41">
        <f t="shared" si="37"/>
        <v>0</v>
      </c>
      <c r="AI41">
        <f t="shared" si="38"/>
        <v>8.2374999999999954</v>
      </c>
      <c r="AJ41">
        <f t="shared" si="39"/>
        <v>0</v>
      </c>
      <c r="AK41">
        <f t="shared" ref="AK41:AK55" si="41">AC41+AC41*$AK$37</f>
        <v>5.9817333333333336</v>
      </c>
      <c r="AL41">
        <f>SUM(AF41:AK41)</f>
        <v>28.521885256410247</v>
      </c>
      <c r="AM41">
        <f>AL41*$AM$37</f>
        <v>174896.20039230763</v>
      </c>
      <c r="AN41">
        <f>AM41*$AN$37</f>
        <v>0.62962632141230745</v>
      </c>
      <c r="AO41">
        <f>AO40+AN41</f>
        <v>2.0643199088085131</v>
      </c>
    </row>
    <row r="42" spans="2:41">
      <c r="C42" t="s">
        <v>35</v>
      </c>
      <c r="N42">
        <f>Tables!J27</f>
        <v>25</v>
      </c>
      <c r="O42">
        <f>Tables!K27</f>
        <v>103</v>
      </c>
      <c r="P42">
        <f>Tables!L27</f>
        <v>4</v>
      </c>
      <c r="Q42">
        <f>Tables!M27</f>
        <v>6</v>
      </c>
      <c r="R42">
        <f>Tables!N27</f>
        <v>1</v>
      </c>
      <c r="S42">
        <f t="shared" si="35"/>
        <v>6</v>
      </c>
      <c r="T42">
        <f t="shared" si="40"/>
        <v>145</v>
      </c>
      <c r="U42">
        <f t="shared" si="28"/>
        <v>6</v>
      </c>
      <c r="X42" s="10">
        <f t="shared" si="29"/>
        <v>506.48148148148158</v>
      </c>
      <c r="Y42" s="10">
        <f t="shared" si="30"/>
        <v>1343.5100000000002</v>
      </c>
      <c r="Z42" s="10">
        <f t="shared" si="31"/>
        <v>1.04</v>
      </c>
      <c r="AA42" s="10">
        <f t="shared" si="32"/>
        <v>19.119999999999997</v>
      </c>
      <c r="AB42" s="10">
        <f t="shared" si="33"/>
        <v>5</v>
      </c>
      <c r="AC42" s="10">
        <f t="shared" si="34"/>
        <v>60</v>
      </c>
      <c r="AD42">
        <f t="shared" ref="AD42:AD55" si="42">SUM(X42:AC42)</f>
        <v>1935.1514814814816</v>
      </c>
      <c r="AF42">
        <f t="shared" ref="AF42:AF55" si="43">X42+X42*$AF$37</f>
        <v>506.48148148148158</v>
      </c>
      <c r="AG42">
        <f t="shared" si="36"/>
        <v>1370.3802000000003</v>
      </c>
      <c r="AH42">
        <f t="shared" si="37"/>
        <v>1.04</v>
      </c>
      <c r="AI42">
        <f t="shared" si="38"/>
        <v>19.119999999999997</v>
      </c>
      <c r="AJ42">
        <f t="shared" si="39"/>
        <v>5</v>
      </c>
      <c r="AK42">
        <f>AC42+AC42*$AK$37</f>
        <v>61.2</v>
      </c>
      <c r="AL42">
        <f t="shared" ref="AL42:AL54" si="44">SUM(AF42:AK42)</f>
        <v>1963.2216814814817</v>
      </c>
      <c r="AM42">
        <f t="shared" ref="AM42:AM55" si="45">AL42*$AM$37</f>
        <v>12038475.350844447</v>
      </c>
      <c r="AN42">
        <f t="shared" ref="AN42:AN55" si="46">AM42*$AN$37</f>
        <v>43.338511263040004</v>
      </c>
      <c r="AO42">
        <f t="shared" ref="AO42:AO55" si="47">AO41+AN42</f>
        <v>45.402831171848518</v>
      </c>
    </row>
    <row r="43" spans="2:41">
      <c r="C43" t="s">
        <v>36</v>
      </c>
      <c r="N43">
        <f>Tables!J28</f>
        <v>2</v>
      </c>
      <c r="O43">
        <f>Tables!K28</f>
        <v>6</v>
      </c>
      <c r="P43">
        <f>Tables!L28</f>
        <v>0</v>
      </c>
      <c r="Q43">
        <f>Tables!M28</f>
        <v>1</v>
      </c>
      <c r="R43">
        <f>Tables!N28</f>
        <v>0</v>
      </c>
      <c r="S43">
        <f t="shared" si="35"/>
        <v>2</v>
      </c>
      <c r="T43">
        <f t="shared" si="40"/>
        <v>11</v>
      </c>
      <c r="U43">
        <f t="shared" si="28"/>
        <v>2</v>
      </c>
      <c r="X43" s="10">
        <f t="shared" si="29"/>
        <v>9.3733333333333331</v>
      </c>
      <c r="Y43" s="10">
        <f t="shared" si="30"/>
        <v>12.07</v>
      </c>
      <c r="Z43" s="10">
        <f t="shared" si="31"/>
        <v>0</v>
      </c>
      <c r="AA43" s="10">
        <f t="shared" si="32"/>
        <v>1.17</v>
      </c>
      <c r="AB43" s="10">
        <f t="shared" si="33"/>
        <v>0</v>
      </c>
      <c r="AC43" s="10">
        <f t="shared" si="34"/>
        <v>0</v>
      </c>
      <c r="AD43">
        <f t="shared" si="42"/>
        <v>22.613333333333337</v>
      </c>
      <c r="AF43">
        <f t="shared" si="43"/>
        <v>9.3733333333333331</v>
      </c>
      <c r="AG43">
        <f t="shared" si="36"/>
        <v>12.311400000000001</v>
      </c>
      <c r="AH43">
        <f t="shared" si="37"/>
        <v>0</v>
      </c>
      <c r="AI43">
        <f t="shared" si="38"/>
        <v>1.17</v>
      </c>
      <c r="AJ43">
        <f t="shared" si="39"/>
        <v>0</v>
      </c>
      <c r="AK43">
        <f t="shared" si="41"/>
        <v>0</v>
      </c>
      <c r="AL43">
        <f t="shared" si="44"/>
        <v>22.854733333333336</v>
      </c>
      <c r="AM43">
        <f t="shared" si="45"/>
        <v>140145.22480000003</v>
      </c>
      <c r="AN43">
        <f t="shared" si="46"/>
        <v>0.50452280928000004</v>
      </c>
      <c r="AO43">
        <f t="shared" si="47"/>
        <v>45.907353981128516</v>
      </c>
    </row>
    <row r="44" spans="2:41">
      <c r="C44" t="s">
        <v>37</v>
      </c>
      <c r="N44">
        <f>Tables!J29</f>
        <v>200</v>
      </c>
      <c r="O44">
        <f>Tables!K29</f>
        <v>160</v>
      </c>
      <c r="P44">
        <f>Tables!L29</f>
        <v>0</v>
      </c>
      <c r="Q44">
        <f>Tables!M29</f>
        <v>34</v>
      </c>
      <c r="R44">
        <f>Tables!N29</f>
        <v>0</v>
      </c>
      <c r="S44">
        <f t="shared" si="35"/>
        <v>93</v>
      </c>
      <c r="T44">
        <f t="shared" si="40"/>
        <v>487</v>
      </c>
      <c r="U44">
        <f t="shared" si="28"/>
        <v>29</v>
      </c>
      <c r="X44" s="10">
        <f t="shared" si="29"/>
        <v>41.02325581395349</v>
      </c>
      <c r="Y44" s="10">
        <f t="shared" si="30"/>
        <v>39.485380116959064</v>
      </c>
      <c r="Z44" s="10">
        <f t="shared" si="31"/>
        <v>0</v>
      </c>
      <c r="AA44" s="10">
        <f t="shared" si="32"/>
        <v>11.146486486486488</v>
      </c>
      <c r="AB44" s="10">
        <f t="shared" si="33"/>
        <v>0</v>
      </c>
      <c r="AC44" s="10">
        <f t="shared" si="34"/>
        <v>10.8984375</v>
      </c>
      <c r="AD44">
        <f t="shared" si="42"/>
        <v>102.55355991739904</v>
      </c>
      <c r="AF44">
        <f t="shared" si="43"/>
        <v>41.02325581395349</v>
      </c>
      <c r="AG44">
        <f t="shared" si="36"/>
        <v>40.275087719298249</v>
      </c>
      <c r="AH44">
        <f t="shared" si="37"/>
        <v>0</v>
      </c>
      <c r="AI44">
        <f t="shared" si="38"/>
        <v>11.146486486486488</v>
      </c>
      <c r="AJ44">
        <f t="shared" si="39"/>
        <v>0</v>
      </c>
      <c r="AK44">
        <f t="shared" si="41"/>
        <v>11.116406250000001</v>
      </c>
      <c r="AL44">
        <f t="shared" si="44"/>
        <v>103.56123626973822</v>
      </c>
      <c r="AM44">
        <f t="shared" si="45"/>
        <v>635037.50080603478</v>
      </c>
      <c r="AN44">
        <f t="shared" si="46"/>
        <v>2.2861350029017249</v>
      </c>
      <c r="AO44">
        <f t="shared" si="47"/>
        <v>48.193488984030239</v>
      </c>
    </row>
    <row r="45" spans="2:41">
      <c r="C45" t="s">
        <v>38</v>
      </c>
      <c r="N45">
        <f>Tables!J30</f>
        <v>17</v>
      </c>
      <c r="O45">
        <f>Tables!K30</f>
        <v>83</v>
      </c>
      <c r="P45">
        <f>Tables!L30</f>
        <v>3</v>
      </c>
      <c r="Q45">
        <f>Tables!M30</f>
        <v>18</v>
      </c>
      <c r="R45">
        <f>Tables!N30</f>
        <v>2</v>
      </c>
      <c r="S45">
        <f t="shared" si="35"/>
        <v>15</v>
      </c>
      <c r="T45">
        <f t="shared" si="40"/>
        <v>138</v>
      </c>
      <c r="U45">
        <f t="shared" si="28"/>
        <v>11</v>
      </c>
      <c r="X45" s="10">
        <f t="shared" si="29"/>
        <v>189.10375894736836</v>
      </c>
      <c r="Y45" s="10">
        <f t="shared" si="30"/>
        <v>259.09670588235298</v>
      </c>
      <c r="Z45" s="10">
        <f t="shared" si="31"/>
        <v>4.1280000000000001</v>
      </c>
      <c r="AA45" s="10">
        <f t="shared" si="32"/>
        <v>35.108571428571423</v>
      </c>
      <c r="AB45" s="10">
        <f t="shared" si="33"/>
        <v>4.6150000000000002</v>
      </c>
      <c r="AC45" s="10">
        <f t="shared" si="34"/>
        <v>36.375</v>
      </c>
      <c r="AD45">
        <f t="shared" si="42"/>
        <v>528.42703625829279</v>
      </c>
      <c r="AF45">
        <f t="shared" si="43"/>
        <v>189.10375894736836</v>
      </c>
      <c r="AG45">
        <f t="shared" si="36"/>
        <v>264.27864000000005</v>
      </c>
      <c r="AH45">
        <f t="shared" si="37"/>
        <v>4.1280000000000001</v>
      </c>
      <c r="AI45">
        <f t="shared" si="38"/>
        <v>35.108571428571423</v>
      </c>
      <c r="AJ45">
        <f t="shared" si="39"/>
        <v>4.6150000000000002</v>
      </c>
      <c r="AK45">
        <f t="shared" si="41"/>
        <v>37.102499999999999</v>
      </c>
      <c r="AL45">
        <f t="shared" si="44"/>
        <v>534.33647037593983</v>
      </c>
      <c r="AM45">
        <f t="shared" si="45"/>
        <v>3276551.2363452632</v>
      </c>
      <c r="AN45">
        <f t="shared" si="46"/>
        <v>11.795584450842947</v>
      </c>
      <c r="AO45">
        <f t="shared" si="47"/>
        <v>59.989073434873184</v>
      </c>
    </row>
    <row r="46" spans="2:41">
      <c r="C46" t="s">
        <v>39</v>
      </c>
      <c r="N46">
        <f>Tables!J31</f>
        <v>47</v>
      </c>
      <c r="O46">
        <f>Tables!K31</f>
        <v>28</v>
      </c>
      <c r="P46">
        <f>Tables!L31</f>
        <v>0</v>
      </c>
      <c r="Q46">
        <f>Tables!M31</f>
        <v>0</v>
      </c>
      <c r="R46">
        <f>Tables!N31</f>
        <v>5</v>
      </c>
      <c r="S46">
        <f t="shared" si="35"/>
        <v>11</v>
      </c>
      <c r="T46">
        <f t="shared" si="40"/>
        <v>91</v>
      </c>
      <c r="U46">
        <f t="shared" si="28"/>
        <v>10</v>
      </c>
      <c r="X46" s="10">
        <f t="shared" si="29"/>
        <v>91.26867924528301</v>
      </c>
      <c r="Y46" s="10">
        <f t="shared" si="30"/>
        <v>99.78</v>
      </c>
      <c r="Z46" s="10">
        <f t="shared" si="31"/>
        <v>0</v>
      </c>
      <c r="AA46" s="10">
        <f t="shared" si="32"/>
        <v>0</v>
      </c>
      <c r="AB46" s="10">
        <f t="shared" si="33"/>
        <v>4.40625</v>
      </c>
      <c r="AC46" s="10">
        <f t="shared" si="34"/>
        <v>44</v>
      </c>
      <c r="AD46">
        <f t="shared" si="42"/>
        <v>239.45492924528301</v>
      </c>
      <c r="AF46">
        <f t="shared" si="43"/>
        <v>91.26867924528301</v>
      </c>
      <c r="AG46">
        <f t="shared" si="36"/>
        <v>101.7756</v>
      </c>
      <c r="AH46">
        <f t="shared" si="37"/>
        <v>0</v>
      </c>
      <c r="AI46">
        <f t="shared" si="38"/>
        <v>0</v>
      </c>
      <c r="AJ46">
        <f t="shared" si="39"/>
        <v>4.40625</v>
      </c>
      <c r="AK46">
        <f t="shared" si="41"/>
        <v>44.88</v>
      </c>
      <c r="AL46">
        <f t="shared" si="44"/>
        <v>242.330529245283</v>
      </c>
      <c r="AM46">
        <f t="shared" si="45"/>
        <v>1485970.8053320753</v>
      </c>
      <c r="AN46">
        <f t="shared" si="46"/>
        <v>5.3494948991954709</v>
      </c>
      <c r="AO46">
        <f t="shared" si="47"/>
        <v>65.338568334068654</v>
      </c>
    </row>
    <row r="47" spans="2:41">
      <c r="C47" t="s">
        <v>40</v>
      </c>
      <c r="N47">
        <f>Tables!J32</f>
        <v>38</v>
      </c>
      <c r="O47">
        <f>Tables!K32</f>
        <v>116</v>
      </c>
      <c r="P47">
        <f>Tables!L32</f>
        <v>7</v>
      </c>
      <c r="Q47">
        <f>Tables!M32</f>
        <v>20</v>
      </c>
      <c r="R47">
        <f>Tables!N32</f>
        <v>0</v>
      </c>
      <c r="S47">
        <f t="shared" si="35"/>
        <v>14</v>
      </c>
      <c r="T47">
        <f t="shared" si="40"/>
        <v>195</v>
      </c>
      <c r="U47">
        <f t="shared" si="28"/>
        <v>12</v>
      </c>
      <c r="X47" s="10">
        <f t="shared" si="29"/>
        <v>102.0119047619048</v>
      </c>
      <c r="Y47" s="10">
        <f t="shared" si="30"/>
        <v>109.35000000000004</v>
      </c>
      <c r="Z47" s="10">
        <f t="shared" si="31"/>
        <v>5.229000000000001</v>
      </c>
      <c r="AA47" s="10">
        <f t="shared" si="32"/>
        <v>0</v>
      </c>
      <c r="AB47" s="10">
        <f t="shared" si="33"/>
        <v>0</v>
      </c>
      <c r="AC47" s="10">
        <f t="shared" si="34"/>
        <v>21</v>
      </c>
      <c r="AD47">
        <f t="shared" si="42"/>
        <v>237.59090476190485</v>
      </c>
      <c r="AF47">
        <f t="shared" si="43"/>
        <v>102.0119047619048</v>
      </c>
      <c r="AG47">
        <f t="shared" si="36"/>
        <v>111.53700000000003</v>
      </c>
      <c r="AH47">
        <f t="shared" si="37"/>
        <v>5.229000000000001</v>
      </c>
      <c r="AI47">
        <f t="shared" si="38"/>
        <v>0</v>
      </c>
      <c r="AJ47">
        <f t="shared" si="39"/>
        <v>0</v>
      </c>
      <c r="AK47">
        <f t="shared" si="41"/>
        <v>21.42</v>
      </c>
      <c r="AL47">
        <f t="shared" si="44"/>
        <v>240.19790476190485</v>
      </c>
      <c r="AM47">
        <f t="shared" si="45"/>
        <v>1472893.5520000006</v>
      </c>
      <c r="AN47">
        <f t="shared" si="46"/>
        <v>5.3024167872000021</v>
      </c>
      <c r="AO47">
        <f t="shared" si="47"/>
        <v>70.640985121268656</v>
      </c>
    </row>
    <row r="48" spans="2:41">
      <c r="C48" t="s">
        <v>41</v>
      </c>
      <c r="N48">
        <f>Tables!J33</f>
        <v>54</v>
      </c>
      <c r="O48">
        <f>Tables!K33</f>
        <v>88</v>
      </c>
      <c r="P48">
        <f>Tables!L33</f>
        <v>6</v>
      </c>
      <c r="Q48">
        <f>Tables!M33</f>
        <v>15</v>
      </c>
      <c r="R48">
        <f>Tables!N33</f>
        <v>5</v>
      </c>
      <c r="S48">
        <f t="shared" si="35"/>
        <v>11</v>
      </c>
      <c r="T48">
        <f t="shared" si="40"/>
        <v>179</v>
      </c>
      <c r="U48">
        <f t="shared" si="28"/>
        <v>9</v>
      </c>
      <c r="X48" s="10">
        <f t="shared" si="29"/>
        <v>230.04947368421045</v>
      </c>
      <c r="Y48" s="10">
        <f t="shared" si="30"/>
        <v>155.25000000000009</v>
      </c>
      <c r="Z48" s="10">
        <f t="shared" si="31"/>
        <v>9.3374999999999986</v>
      </c>
      <c r="AA48" s="10">
        <f t="shared" si="32"/>
        <v>0</v>
      </c>
      <c r="AB48" s="10">
        <f t="shared" si="33"/>
        <v>9.3333333333333321</v>
      </c>
      <c r="AC48" s="10">
        <f t="shared" si="34"/>
        <v>46.75</v>
      </c>
      <c r="AD48">
        <f t="shared" si="42"/>
        <v>450.7203070175438</v>
      </c>
      <c r="AF48">
        <f t="shared" si="43"/>
        <v>230.04947368421045</v>
      </c>
      <c r="AG48">
        <f t="shared" si="36"/>
        <v>158.35500000000008</v>
      </c>
      <c r="AH48">
        <f t="shared" si="37"/>
        <v>9.3374999999999986</v>
      </c>
      <c r="AI48">
        <f t="shared" si="38"/>
        <v>0</v>
      </c>
      <c r="AJ48">
        <f t="shared" si="39"/>
        <v>9.3333333333333321</v>
      </c>
      <c r="AK48">
        <f t="shared" si="41"/>
        <v>47.685000000000002</v>
      </c>
      <c r="AL48">
        <f t="shared" si="44"/>
        <v>454.76030701754382</v>
      </c>
      <c r="AM48">
        <f t="shared" si="45"/>
        <v>2788590.2026315788</v>
      </c>
      <c r="AN48">
        <f t="shared" si="46"/>
        <v>10.038924729473683</v>
      </c>
      <c r="AO48">
        <f t="shared" si="47"/>
        <v>80.679909850742334</v>
      </c>
    </row>
    <row r="49" spans="2:41">
      <c r="C49" t="s">
        <v>42</v>
      </c>
      <c r="N49">
        <f>Tables!J34</f>
        <v>5</v>
      </c>
      <c r="O49">
        <f>Tables!K34</f>
        <v>40</v>
      </c>
      <c r="P49">
        <f>Tables!L34</f>
        <v>5</v>
      </c>
      <c r="Q49">
        <f>Tables!M34</f>
        <v>18</v>
      </c>
      <c r="R49">
        <f>Tables!N34</f>
        <v>4</v>
      </c>
      <c r="S49">
        <f t="shared" si="35"/>
        <v>12</v>
      </c>
      <c r="T49">
        <f t="shared" si="40"/>
        <v>84</v>
      </c>
      <c r="U49">
        <f t="shared" si="28"/>
        <v>6</v>
      </c>
      <c r="X49" s="10">
        <f t="shared" si="29"/>
        <v>8.1785714285714288</v>
      </c>
      <c r="Y49" s="10">
        <f t="shared" si="30"/>
        <v>60.419000000000011</v>
      </c>
      <c r="Z49" s="10">
        <f t="shared" si="31"/>
        <v>4.333333333333333</v>
      </c>
      <c r="AA49" s="10">
        <f t="shared" si="32"/>
        <v>0</v>
      </c>
      <c r="AB49" s="10">
        <f t="shared" si="33"/>
        <v>5.04</v>
      </c>
      <c r="AC49" s="10">
        <f t="shared" si="34"/>
        <v>10.5</v>
      </c>
      <c r="AD49">
        <f t="shared" si="42"/>
        <v>88.470904761904777</v>
      </c>
      <c r="AF49">
        <f t="shared" si="43"/>
        <v>8.1785714285714288</v>
      </c>
      <c r="AG49">
        <f t="shared" si="36"/>
        <v>61.627380000000009</v>
      </c>
      <c r="AH49">
        <f t="shared" si="37"/>
        <v>4.333333333333333</v>
      </c>
      <c r="AI49">
        <f t="shared" si="38"/>
        <v>0</v>
      </c>
      <c r="AJ49">
        <f t="shared" si="39"/>
        <v>5.04</v>
      </c>
      <c r="AK49">
        <f t="shared" si="41"/>
        <v>10.71</v>
      </c>
      <c r="AL49">
        <f t="shared" si="44"/>
        <v>89.889284761904776</v>
      </c>
      <c r="AM49">
        <f t="shared" si="45"/>
        <v>551201.0941600001</v>
      </c>
      <c r="AN49">
        <f t="shared" si="46"/>
        <v>1.9843239389760003</v>
      </c>
      <c r="AO49">
        <f t="shared" si="47"/>
        <v>82.664233789718338</v>
      </c>
    </row>
    <row r="50" spans="2:41">
      <c r="C50" t="s">
        <v>43</v>
      </c>
      <c r="N50">
        <f>Tables!J35</f>
        <v>11</v>
      </c>
      <c r="O50">
        <f>Tables!K35</f>
        <v>18</v>
      </c>
      <c r="P50">
        <f>Tables!L35</f>
        <v>0</v>
      </c>
      <c r="Q50">
        <f>Tables!M35</f>
        <v>4</v>
      </c>
      <c r="R50">
        <f>Tables!N35</f>
        <v>0</v>
      </c>
      <c r="S50">
        <f t="shared" si="35"/>
        <v>8</v>
      </c>
      <c r="T50">
        <f t="shared" si="40"/>
        <v>41</v>
      </c>
      <c r="U50">
        <f t="shared" si="28"/>
        <v>4</v>
      </c>
      <c r="X50" s="10">
        <f t="shared" si="29"/>
        <v>39.092307692307692</v>
      </c>
      <c r="Y50" s="10">
        <f t="shared" si="30"/>
        <v>66.88000000000001</v>
      </c>
      <c r="Z50" s="10">
        <f t="shared" si="31"/>
        <v>0</v>
      </c>
      <c r="AA50" s="10">
        <f t="shared" si="32"/>
        <v>0</v>
      </c>
      <c r="AB50" s="10">
        <f t="shared" si="33"/>
        <v>0</v>
      </c>
      <c r="AC50" s="10">
        <f t="shared" si="34"/>
        <v>285.8</v>
      </c>
      <c r="AD50">
        <f t="shared" si="42"/>
        <v>391.77230769230772</v>
      </c>
      <c r="AF50">
        <f t="shared" si="43"/>
        <v>39.092307692307692</v>
      </c>
      <c r="AG50">
        <f t="shared" si="36"/>
        <v>68.217600000000004</v>
      </c>
      <c r="AH50">
        <f t="shared" si="37"/>
        <v>0</v>
      </c>
      <c r="AI50">
        <f t="shared" si="38"/>
        <v>0</v>
      </c>
      <c r="AJ50">
        <f t="shared" si="39"/>
        <v>0</v>
      </c>
      <c r="AK50">
        <f t="shared" si="41"/>
        <v>291.51600000000002</v>
      </c>
      <c r="AL50">
        <f t="shared" si="44"/>
        <v>398.82590769230774</v>
      </c>
      <c r="AM50">
        <f t="shared" si="45"/>
        <v>2445600.465969231</v>
      </c>
      <c r="AN50">
        <f t="shared" si="46"/>
        <v>8.8041616774892315</v>
      </c>
      <c r="AO50">
        <f t="shared" si="47"/>
        <v>91.468395467207571</v>
      </c>
    </row>
    <row r="51" spans="2:41">
      <c r="C51" t="s">
        <v>44</v>
      </c>
      <c r="N51">
        <f>Tables!J36</f>
        <v>0</v>
      </c>
      <c r="O51">
        <f>Tables!K36</f>
        <v>20</v>
      </c>
      <c r="P51">
        <f>Tables!L36</f>
        <v>0</v>
      </c>
      <c r="Q51">
        <f>Tables!M36</f>
        <v>0</v>
      </c>
      <c r="R51">
        <f>Tables!N36</f>
        <v>0</v>
      </c>
      <c r="S51">
        <f t="shared" si="35"/>
        <v>4</v>
      </c>
      <c r="T51">
        <f t="shared" si="40"/>
        <v>24</v>
      </c>
      <c r="U51">
        <f t="shared" si="28"/>
        <v>1</v>
      </c>
      <c r="X51" s="10">
        <f t="shared" si="29"/>
        <v>0</v>
      </c>
      <c r="Y51" s="10">
        <f t="shared" si="30"/>
        <v>9.4571428571428573</v>
      </c>
      <c r="Z51" s="10">
        <f t="shared" si="31"/>
        <v>0</v>
      </c>
      <c r="AA51" s="10">
        <f t="shared" si="32"/>
        <v>0</v>
      </c>
      <c r="AB51" s="10">
        <f t="shared" si="33"/>
        <v>0</v>
      </c>
      <c r="AC51" s="10">
        <f t="shared" si="34"/>
        <v>1.5066666666666666</v>
      </c>
      <c r="AD51">
        <f t="shared" si="42"/>
        <v>10.963809523809523</v>
      </c>
      <c r="AF51">
        <f t="shared" si="43"/>
        <v>0</v>
      </c>
      <c r="AG51">
        <f t="shared" si="36"/>
        <v>9.6462857142857139</v>
      </c>
      <c r="AH51">
        <f t="shared" si="37"/>
        <v>0</v>
      </c>
      <c r="AI51">
        <f t="shared" si="38"/>
        <v>0</v>
      </c>
      <c r="AJ51">
        <f t="shared" si="39"/>
        <v>0</v>
      </c>
      <c r="AK51">
        <f t="shared" si="41"/>
        <v>1.5367999999999999</v>
      </c>
      <c r="AL51">
        <f t="shared" si="44"/>
        <v>11.183085714285713</v>
      </c>
      <c r="AM51">
        <f t="shared" si="45"/>
        <v>68574.681599999996</v>
      </c>
      <c r="AN51">
        <f t="shared" si="46"/>
        <v>0.24686885375999998</v>
      </c>
      <c r="AO51">
        <f t="shared" si="47"/>
        <v>91.715264320967577</v>
      </c>
    </row>
    <row r="52" spans="2:41">
      <c r="C52" t="s">
        <v>45</v>
      </c>
      <c r="N52">
        <f>Tables!J37</f>
        <v>2</v>
      </c>
      <c r="O52">
        <f>Tables!K37</f>
        <v>11</v>
      </c>
      <c r="P52">
        <f>Tables!L37</f>
        <v>1</v>
      </c>
      <c r="Q52">
        <f>Tables!M37</f>
        <v>3</v>
      </c>
      <c r="R52">
        <f>Tables!N37</f>
        <v>0</v>
      </c>
      <c r="S52">
        <f t="shared" si="35"/>
        <v>7</v>
      </c>
      <c r="T52">
        <f t="shared" si="40"/>
        <v>24</v>
      </c>
      <c r="U52">
        <f t="shared" si="28"/>
        <v>4</v>
      </c>
      <c r="X52" s="10">
        <f t="shared" si="29"/>
        <v>0.20000000000000004</v>
      </c>
      <c r="Y52" s="10">
        <f t="shared" si="30"/>
        <v>0.99799999999999978</v>
      </c>
      <c r="Z52" s="10">
        <f t="shared" si="31"/>
        <v>0.1</v>
      </c>
      <c r="AA52" s="10">
        <f t="shared" si="32"/>
        <v>0.30000000000000004</v>
      </c>
      <c r="AB52" s="10">
        <f t="shared" si="33"/>
        <v>0</v>
      </c>
      <c r="AC52" s="10">
        <f t="shared" si="34"/>
        <v>0.70000000000000018</v>
      </c>
      <c r="AD52">
        <f t="shared" si="42"/>
        <v>2.298</v>
      </c>
      <c r="AF52">
        <f t="shared" si="43"/>
        <v>0.20000000000000004</v>
      </c>
      <c r="AG52">
        <f t="shared" si="36"/>
        <v>1.0179599999999998</v>
      </c>
      <c r="AH52">
        <f t="shared" si="37"/>
        <v>0.1</v>
      </c>
      <c r="AI52">
        <f t="shared" si="38"/>
        <v>0.30000000000000004</v>
      </c>
      <c r="AJ52">
        <f t="shared" si="39"/>
        <v>0</v>
      </c>
      <c r="AK52">
        <f t="shared" si="41"/>
        <v>0.71400000000000019</v>
      </c>
      <c r="AL52">
        <f t="shared" si="44"/>
        <v>2.33196</v>
      </c>
      <c r="AM52">
        <f t="shared" si="45"/>
        <v>14299.57872</v>
      </c>
      <c r="AN52">
        <f t="shared" si="46"/>
        <v>5.1478483391999993E-2</v>
      </c>
      <c r="AO52">
        <f t="shared" si="47"/>
        <v>91.766742804359581</v>
      </c>
    </row>
    <row r="53" spans="2:41">
      <c r="C53" t="s">
        <v>46</v>
      </c>
      <c r="N53">
        <f>Tables!J38</f>
        <v>9</v>
      </c>
      <c r="O53">
        <f>Tables!K38</f>
        <v>100</v>
      </c>
      <c r="P53">
        <f>Tables!L38</f>
        <v>0</v>
      </c>
      <c r="Q53">
        <f>Tables!M38</f>
        <v>3</v>
      </c>
      <c r="R53">
        <f>Tables!N38</f>
        <v>1</v>
      </c>
      <c r="S53">
        <f t="shared" si="35"/>
        <v>6</v>
      </c>
      <c r="T53">
        <f t="shared" si="40"/>
        <v>119</v>
      </c>
      <c r="U53">
        <f t="shared" si="28"/>
        <v>4</v>
      </c>
      <c r="X53" s="10">
        <f t="shared" si="29"/>
        <v>32.444999999999993</v>
      </c>
      <c r="Y53" s="10">
        <f t="shared" si="30"/>
        <v>70.527000000000015</v>
      </c>
      <c r="Z53" s="10">
        <f t="shared" si="31"/>
        <v>0</v>
      </c>
      <c r="AA53" s="10">
        <f t="shared" si="32"/>
        <v>0</v>
      </c>
      <c r="AB53" s="10">
        <f t="shared" si="33"/>
        <v>2.2999999999999998</v>
      </c>
      <c r="AC53" s="10">
        <f t="shared" si="34"/>
        <v>3.9000000000000004</v>
      </c>
      <c r="AD53">
        <f t="shared" si="42"/>
        <v>109.17200000000001</v>
      </c>
      <c r="AF53">
        <f t="shared" si="43"/>
        <v>32.444999999999993</v>
      </c>
      <c r="AG53">
        <f t="shared" si="36"/>
        <v>71.937540000000013</v>
      </c>
      <c r="AH53">
        <f t="shared" si="37"/>
        <v>0</v>
      </c>
      <c r="AI53">
        <f t="shared" si="38"/>
        <v>0</v>
      </c>
      <c r="AJ53">
        <f t="shared" si="39"/>
        <v>2.2999999999999998</v>
      </c>
      <c r="AK53">
        <f t="shared" si="41"/>
        <v>3.9780000000000002</v>
      </c>
      <c r="AL53">
        <f t="shared" si="44"/>
        <v>110.66054</v>
      </c>
      <c r="AM53">
        <f t="shared" si="45"/>
        <v>678570.43128000002</v>
      </c>
      <c r="AN53">
        <f t="shared" si="46"/>
        <v>2.4428535526079997</v>
      </c>
      <c r="AO53">
        <f t="shared" si="47"/>
        <v>94.20959635696758</v>
      </c>
    </row>
    <row r="54" spans="2:41">
      <c r="C54" t="s">
        <v>47</v>
      </c>
      <c r="N54">
        <f>Tables!J39</f>
        <v>0</v>
      </c>
      <c r="O54">
        <f>Tables!K39</f>
        <v>11</v>
      </c>
      <c r="P54">
        <f>Tables!L39</f>
        <v>0</v>
      </c>
      <c r="Q54">
        <f>Tables!M39</f>
        <v>0</v>
      </c>
      <c r="R54">
        <f>Tables!N39</f>
        <v>0</v>
      </c>
      <c r="S54">
        <f t="shared" si="35"/>
        <v>1</v>
      </c>
      <c r="T54">
        <f t="shared" si="40"/>
        <v>12</v>
      </c>
      <c r="U54">
        <f t="shared" si="28"/>
        <v>1</v>
      </c>
      <c r="X54" s="10">
        <f t="shared" si="29"/>
        <v>0</v>
      </c>
      <c r="Y54" s="10">
        <f t="shared" si="30"/>
        <v>6.2855833333333324</v>
      </c>
      <c r="Z54" s="10">
        <f t="shared" si="31"/>
        <v>0</v>
      </c>
      <c r="AA54" s="10">
        <f t="shared" si="32"/>
        <v>0</v>
      </c>
      <c r="AB54" s="10">
        <f t="shared" si="33"/>
        <v>0</v>
      </c>
      <c r="AC54" s="10">
        <f t="shared" si="34"/>
        <v>0</v>
      </c>
      <c r="AD54">
        <f t="shared" si="42"/>
        <v>6.2855833333333324</v>
      </c>
      <c r="AF54">
        <f t="shared" si="43"/>
        <v>0</v>
      </c>
      <c r="AG54">
        <f t="shared" si="36"/>
        <v>6.4112949999999991</v>
      </c>
      <c r="AH54">
        <f t="shared" si="37"/>
        <v>0</v>
      </c>
      <c r="AI54">
        <f t="shared" si="38"/>
        <v>0</v>
      </c>
      <c r="AJ54">
        <f t="shared" si="39"/>
        <v>0</v>
      </c>
      <c r="AK54">
        <f t="shared" si="41"/>
        <v>0</v>
      </c>
      <c r="AL54">
        <f t="shared" si="44"/>
        <v>6.4112949999999991</v>
      </c>
      <c r="AM54">
        <f t="shared" si="45"/>
        <v>39314.060939999996</v>
      </c>
      <c r="AN54">
        <f t="shared" si="46"/>
        <v>0.14153061938399997</v>
      </c>
      <c r="AO54">
        <f t="shared" si="47"/>
        <v>94.35112697635158</v>
      </c>
    </row>
    <row r="55" spans="2:41">
      <c r="C55" t="s">
        <v>15</v>
      </c>
      <c r="N55">
        <f>Tables!J40</f>
        <v>24</v>
      </c>
      <c r="O55">
        <f>Tables!K40</f>
        <v>40</v>
      </c>
      <c r="P55">
        <f>Tables!L40</f>
        <v>0</v>
      </c>
      <c r="Q55">
        <f>Tables!M40</f>
        <v>3</v>
      </c>
      <c r="R55">
        <f>Tables!N40</f>
        <v>0</v>
      </c>
      <c r="S55">
        <f t="shared" si="35"/>
        <v>121</v>
      </c>
      <c r="T55">
        <f t="shared" si="40"/>
        <v>188</v>
      </c>
      <c r="U55">
        <f t="shared" si="28"/>
        <v>3</v>
      </c>
      <c r="X55" s="10">
        <f t="shared" si="29"/>
        <v>90.096000000000018</v>
      </c>
      <c r="Y55" s="10">
        <f t="shared" si="30"/>
        <v>245.39999999999998</v>
      </c>
      <c r="Z55" s="10">
        <f t="shared" si="31"/>
        <v>0</v>
      </c>
      <c r="AA55" s="10">
        <f t="shared" si="32"/>
        <v>0</v>
      </c>
      <c r="AB55" s="10">
        <f t="shared" si="33"/>
        <v>0</v>
      </c>
      <c r="AC55" s="10">
        <f t="shared" si="34"/>
        <v>1264.2859322033901</v>
      </c>
      <c r="AD55">
        <f t="shared" si="42"/>
        <v>1599.7819322033902</v>
      </c>
      <c r="AF55">
        <f t="shared" si="43"/>
        <v>90.096000000000018</v>
      </c>
      <c r="AG55">
        <f t="shared" si="36"/>
        <v>250.30799999999996</v>
      </c>
      <c r="AH55">
        <f t="shared" si="37"/>
        <v>0</v>
      </c>
      <c r="AI55">
        <f t="shared" si="38"/>
        <v>0</v>
      </c>
      <c r="AJ55">
        <f t="shared" si="39"/>
        <v>0</v>
      </c>
      <c r="AK55">
        <f t="shared" si="41"/>
        <v>1289.5716508474579</v>
      </c>
      <c r="AL55">
        <f>SUM(AF55:AK55)</f>
        <v>1629.9756508474579</v>
      </c>
      <c r="AM55">
        <f t="shared" si="45"/>
        <v>9995010.6909966115</v>
      </c>
      <c r="AN55">
        <f t="shared" si="46"/>
        <v>35.982038487587801</v>
      </c>
      <c r="AO55">
        <f t="shared" si="47"/>
        <v>130.33316546393939</v>
      </c>
    </row>
    <row r="56" spans="2:41">
      <c r="U56">
        <f>SUM(U39:U55)</f>
        <v>141</v>
      </c>
      <c r="AF56">
        <f t="shared" ref="AF56:AN56" si="48">SUM(AF39:AF55)</f>
        <v>1344.6001766448242</v>
      </c>
      <c r="AG56">
        <f t="shared" si="48"/>
        <v>2569.3398710931583</v>
      </c>
      <c r="AH56">
        <f t="shared" si="48"/>
        <v>36.49873333333332</v>
      </c>
      <c r="AI56">
        <f t="shared" si="48"/>
        <v>85.528210088970937</v>
      </c>
      <c r="AJ56">
        <f t="shared" si="48"/>
        <v>31.494583333333331</v>
      </c>
      <c r="AK56">
        <f t="shared" si="48"/>
        <v>1836.5920904307914</v>
      </c>
      <c r="AL56">
        <f t="shared" si="48"/>
        <v>5904.0536649244114</v>
      </c>
      <c r="AM56">
        <f t="shared" si="48"/>
        <v>36203657.0733165</v>
      </c>
      <c r="AN56">
        <f t="shared" si="48"/>
        <v>130.33316546393939</v>
      </c>
    </row>
    <row r="59" spans="2:41">
      <c r="B59">
        <v>2030</v>
      </c>
      <c r="C59" t="s">
        <v>50</v>
      </c>
      <c r="N59" t="s">
        <v>7</v>
      </c>
      <c r="X59" t="s">
        <v>55</v>
      </c>
      <c r="AF59" s="8">
        <v>0</v>
      </c>
      <c r="AG59" s="8">
        <v>0.02</v>
      </c>
      <c r="AH59" s="8">
        <v>0</v>
      </c>
      <c r="AI59" s="8">
        <v>0</v>
      </c>
      <c r="AJ59" s="8">
        <v>0</v>
      </c>
      <c r="AK59" s="8">
        <v>0.02</v>
      </c>
      <c r="AM59">
        <f>AM37</f>
        <v>6132</v>
      </c>
      <c r="AN59">
        <v>3.5999999999999998E-6</v>
      </c>
    </row>
    <row r="60" spans="2:41">
      <c r="D60" s="2" t="s">
        <v>10</v>
      </c>
      <c r="E60" s="2" t="s">
        <v>11</v>
      </c>
      <c r="F60" s="2" t="s">
        <v>12</v>
      </c>
      <c r="G60" s="2" t="s">
        <v>13</v>
      </c>
      <c r="H60" s="2" t="s">
        <v>14</v>
      </c>
      <c r="I60" s="2" t="s">
        <v>15</v>
      </c>
      <c r="N60" s="2" t="s">
        <v>10</v>
      </c>
      <c r="O60" s="2" t="s">
        <v>11</v>
      </c>
      <c r="P60" s="2" t="s">
        <v>12</v>
      </c>
      <c r="Q60" s="2" t="s">
        <v>13</v>
      </c>
      <c r="R60" s="2" t="s">
        <v>14</v>
      </c>
      <c r="S60" s="2" t="s">
        <v>15</v>
      </c>
      <c r="T60" s="2" t="s">
        <v>18</v>
      </c>
      <c r="U60" s="2" t="s">
        <v>51</v>
      </c>
      <c r="X60" s="2" t="s">
        <v>10</v>
      </c>
      <c r="Y60" s="2" t="s">
        <v>11</v>
      </c>
      <c r="Z60" s="2" t="s">
        <v>12</v>
      </c>
      <c r="AA60" s="2" t="s">
        <v>13</v>
      </c>
      <c r="AB60" s="2" t="s">
        <v>14</v>
      </c>
      <c r="AC60" s="2" t="s">
        <v>15</v>
      </c>
      <c r="AD60" s="2" t="s">
        <v>18</v>
      </c>
      <c r="AE60" s="2"/>
      <c r="AF60" s="2" t="s">
        <v>10</v>
      </c>
      <c r="AG60" s="2" t="s">
        <v>11</v>
      </c>
      <c r="AH60" s="2" t="s">
        <v>12</v>
      </c>
      <c r="AI60" s="2" t="s">
        <v>13</v>
      </c>
      <c r="AJ60" s="2" t="s">
        <v>14</v>
      </c>
      <c r="AK60" s="2" t="s">
        <v>15</v>
      </c>
      <c r="AL60" s="2" t="s">
        <v>16</v>
      </c>
      <c r="AM60" s="2" t="s">
        <v>52</v>
      </c>
      <c r="AN60" s="2" t="s">
        <v>22</v>
      </c>
    </row>
    <row r="61" spans="2:41">
      <c r="C61" t="s">
        <v>30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0.02</v>
      </c>
      <c r="N61">
        <f>Tables!S24</f>
        <v>0</v>
      </c>
      <c r="O61">
        <f>Tables!T24</f>
        <v>0</v>
      </c>
      <c r="P61">
        <f>Tables!U24</f>
        <v>0</v>
      </c>
      <c r="Q61">
        <f>Tables!V24</f>
        <v>6</v>
      </c>
      <c r="R61">
        <f>Tables!W24</f>
        <v>1</v>
      </c>
      <c r="S61">
        <f>T39-SUM(N61:R61)</f>
        <v>13</v>
      </c>
      <c r="T61">
        <f>SUM(N61:S61)</f>
        <v>20</v>
      </c>
      <c r="U61">
        <f>S61-S39</f>
        <v>6</v>
      </c>
      <c r="X61" s="4">
        <f t="shared" ref="X61:X77" si="49">N61*X16</f>
        <v>0</v>
      </c>
      <c r="Y61" s="4">
        <f t="shared" ref="Y61:Y77" si="50">O61*Y16</f>
        <v>0</v>
      </c>
      <c r="Z61" s="4">
        <f t="shared" ref="Z61:Z77" si="51">P61*Z16</f>
        <v>0</v>
      </c>
      <c r="AA61" s="4">
        <f t="shared" ref="AA61:AA77" si="52">Q61*AA16</f>
        <v>6.75</v>
      </c>
      <c r="AB61" s="4">
        <f t="shared" ref="AB61:AB77" si="53">R61*AB16</f>
        <v>0.8</v>
      </c>
      <c r="AC61" s="4">
        <f t="shared" ref="AC61:AC77" si="54">S61*AC16</f>
        <v>13</v>
      </c>
      <c r="AD61">
        <f>SUM(X61:AC61)</f>
        <v>20.55</v>
      </c>
      <c r="AF61">
        <f>X61+X61*AF59</f>
        <v>0</v>
      </c>
      <c r="AG61">
        <f>Y61+Y61*$AG$59</f>
        <v>0</v>
      </c>
      <c r="AH61">
        <f>Z61+Z61*$AH$59</f>
        <v>0</v>
      </c>
      <c r="AI61">
        <f>AA61+AA61*$AI$59</f>
        <v>6.75</v>
      </c>
      <c r="AJ61">
        <f>AB61+AB61*$AJ$59</f>
        <v>0.8</v>
      </c>
      <c r="AK61">
        <f>AC61+AC61*$AK$59</f>
        <v>13.26</v>
      </c>
      <c r="AL61">
        <f>SUM(AF61:AK61)</f>
        <v>20.81</v>
      </c>
      <c r="AM61">
        <f>AL61*AM59</f>
        <v>127606.92</v>
      </c>
      <c r="AN61">
        <f>AM61*AN59</f>
        <v>0.45938491199999998</v>
      </c>
      <c r="AO61">
        <f>AN61</f>
        <v>0.45938491199999998</v>
      </c>
    </row>
    <row r="62" spans="2:41">
      <c r="C62" t="s">
        <v>32</v>
      </c>
      <c r="N62">
        <f>Tables!S25</f>
        <v>0</v>
      </c>
      <c r="O62">
        <f>Tables!T25</f>
        <v>170</v>
      </c>
      <c r="P62">
        <f>Tables!U25</f>
        <v>120</v>
      </c>
      <c r="Q62">
        <f>Tables!V25</f>
        <v>20</v>
      </c>
      <c r="R62">
        <f>Tables!W25</f>
        <v>0</v>
      </c>
      <c r="S62">
        <f>T40-SUM(N62:R62)</f>
        <v>32</v>
      </c>
      <c r="T62">
        <f>SUM(N62:S62)</f>
        <v>342</v>
      </c>
      <c r="U62">
        <f>S62-S40</f>
        <v>12</v>
      </c>
      <c r="X62" s="4">
        <f t="shared" si="49"/>
        <v>0</v>
      </c>
      <c r="Y62" s="4">
        <f t="shared" si="50"/>
        <v>27.154787234042644</v>
      </c>
      <c r="Z62" s="4">
        <f t="shared" si="51"/>
        <v>9.5183999999999855</v>
      </c>
      <c r="AA62" s="4">
        <f t="shared" si="52"/>
        <v>3.695652173913043</v>
      </c>
      <c r="AB62" s="4">
        <f t="shared" si="53"/>
        <v>0</v>
      </c>
      <c r="AC62" s="4">
        <f t="shared" si="54"/>
        <v>3.1999999999999997</v>
      </c>
      <c r="AD62">
        <f>SUM(X62:AC62)</f>
        <v>43.568839407955679</v>
      </c>
      <c r="AF62">
        <f t="shared" ref="AF62:AF77" si="55">X62+X62*$AF$59</f>
        <v>0</v>
      </c>
      <c r="AG62">
        <f t="shared" ref="AG62:AG77" si="56">Y62+Y62*$AG$59</f>
        <v>27.697882978723495</v>
      </c>
      <c r="AH62">
        <f t="shared" ref="AH62:AH77" si="57">Z62+Z62*$AH$37</f>
        <v>9.5183999999999855</v>
      </c>
      <c r="AI62">
        <f>AA62+AA62*$AI$59</f>
        <v>3.695652173913043</v>
      </c>
      <c r="AJ62">
        <f t="shared" ref="AJ62:AJ77" si="58">AB62+AB62*$AJ$59</f>
        <v>0</v>
      </c>
      <c r="AK62">
        <f t="shared" ref="AK62:AK77" si="59">AC62+AC62*$AK$59</f>
        <v>3.2639999999999998</v>
      </c>
      <c r="AL62">
        <f>SUM(AF62:AK62)</f>
        <v>44.175935152636534</v>
      </c>
      <c r="AM62">
        <f>AL62*$AM$37</f>
        <v>270886.83435596724</v>
      </c>
      <c r="AN62">
        <f>AM62*$AN$37</f>
        <v>0.97519260368148197</v>
      </c>
      <c r="AO62">
        <f>AO61+AN62</f>
        <v>1.434577515681482</v>
      </c>
    </row>
    <row r="63" spans="2:41">
      <c r="C63" t="s">
        <v>34</v>
      </c>
      <c r="N63">
        <f>Tables!S26</f>
        <v>5</v>
      </c>
      <c r="O63">
        <f>Tables!T26</f>
        <v>30</v>
      </c>
      <c r="P63">
        <f>Tables!U26</f>
        <v>0</v>
      </c>
      <c r="Q63">
        <f>Tables!V26</f>
        <v>25</v>
      </c>
      <c r="R63">
        <f>Tables!W26</f>
        <v>0</v>
      </c>
      <c r="S63">
        <f t="shared" ref="S63:S77" si="60">T41-SUM(N63:R63)</f>
        <v>53</v>
      </c>
      <c r="T63">
        <f t="shared" ref="T63:T77" si="61">SUM(N63:S63)</f>
        <v>113</v>
      </c>
      <c r="U63">
        <f>S63-S41</f>
        <v>25</v>
      </c>
      <c r="X63" s="4">
        <f t="shared" si="49"/>
        <v>1.7115384615384617</v>
      </c>
      <c r="Y63" s="4">
        <f t="shared" si="50"/>
        <v>6.3997499999999974</v>
      </c>
      <c r="Z63" s="4">
        <f t="shared" si="51"/>
        <v>0</v>
      </c>
      <c r="AA63" s="4">
        <f t="shared" si="52"/>
        <v>8.2374999999999954</v>
      </c>
      <c r="AB63" s="4">
        <f t="shared" si="53"/>
        <v>0</v>
      </c>
      <c r="AC63" s="4">
        <f t="shared" si="54"/>
        <v>11.100555555555555</v>
      </c>
      <c r="AD63">
        <f>SUM(X63:AC63)</f>
        <v>27.44934401709401</v>
      </c>
      <c r="AF63">
        <f>X63+X63*$AF$59</f>
        <v>1.7115384615384617</v>
      </c>
      <c r="AG63">
        <f t="shared" si="56"/>
        <v>6.5277449999999977</v>
      </c>
      <c r="AH63">
        <f t="shared" si="57"/>
        <v>0</v>
      </c>
      <c r="AI63">
        <f t="shared" ref="AI63:AI77" si="62">AA63+AA63*$AI$59</f>
        <v>8.2374999999999954</v>
      </c>
      <c r="AJ63">
        <f t="shared" si="58"/>
        <v>0</v>
      </c>
      <c r="AK63">
        <f t="shared" si="59"/>
        <v>11.322566666666667</v>
      </c>
      <c r="AL63">
        <f>SUM(AF63:AK63)</f>
        <v>27.79935012820512</v>
      </c>
      <c r="AM63">
        <f>AL63*$AM$37</f>
        <v>170465.61498615379</v>
      </c>
      <c r="AN63">
        <f>AM63*$AN$37</f>
        <v>0.61367621395015359</v>
      </c>
      <c r="AO63">
        <f>AO62+AN63</f>
        <v>2.0482537296316354</v>
      </c>
    </row>
    <row r="64" spans="2:41">
      <c r="C64" t="s">
        <v>35</v>
      </c>
      <c r="N64">
        <f>Tables!S27</f>
        <v>12</v>
      </c>
      <c r="O64" s="13">
        <f>Tables!T27</f>
        <v>75</v>
      </c>
      <c r="P64">
        <f>Tables!U27</f>
        <v>4</v>
      </c>
      <c r="Q64">
        <f>Tables!V27</f>
        <v>6</v>
      </c>
      <c r="R64">
        <f>Tables!W27</f>
        <v>1</v>
      </c>
      <c r="S64">
        <f>T42-SUM(N64:R64)</f>
        <v>47</v>
      </c>
      <c r="T64">
        <f>SUM(N64:S64)</f>
        <v>145</v>
      </c>
      <c r="U64">
        <f>S64-S42</f>
        <v>41</v>
      </c>
      <c r="X64" s="4">
        <f t="shared" si="49"/>
        <v>243.11111111111114</v>
      </c>
      <c r="Y64" s="4">
        <f t="shared" si="50"/>
        <v>978.28398058252446</v>
      </c>
      <c r="Z64" s="4">
        <f t="shared" si="51"/>
        <v>1.04</v>
      </c>
      <c r="AA64" s="4">
        <f t="shared" si="52"/>
        <v>19.119999999999997</v>
      </c>
      <c r="AB64" s="4">
        <f t="shared" si="53"/>
        <v>5</v>
      </c>
      <c r="AC64" s="4">
        <f t="shared" si="54"/>
        <v>470</v>
      </c>
      <c r="AD64">
        <f t="shared" ref="AD64:AD77" si="63">SUM(X64:AC64)</f>
        <v>1716.5550916936354</v>
      </c>
      <c r="AF64">
        <f>X64+X64*$AF$59</f>
        <v>243.11111111111114</v>
      </c>
      <c r="AG64">
        <f t="shared" si="56"/>
        <v>997.84966019417493</v>
      </c>
      <c r="AH64">
        <f t="shared" si="57"/>
        <v>1.04</v>
      </c>
      <c r="AI64">
        <f t="shared" si="62"/>
        <v>19.119999999999997</v>
      </c>
      <c r="AJ64">
        <f t="shared" si="58"/>
        <v>5</v>
      </c>
      <c r="AK64">
        <f t="shared" si="59"/>
        <v>479.4</v>
      </c>
      <c r="AL64">
        <f t="shared" ref="AL64:AL76" si="64">SUM(AF64:AK64)</f>
        <v>1745.520771305286</v>
      </c>
      <c r="AM64">
        <f t="shared" ref="AM64:AM77" si="65">AL64*$AM$37</f>
        <v>10703533.369644014</v>
      </c>
      <c r="AN64">
        <f t="shared" ref="AN64:AN77" si="66">AM64*$AN$37</f>
        <v>38.532720130718452</v>
      </c>
      <c r="AO64">
        <f t="shared" ref="AO64:AO76" si="67">AO63+AN64</f>
        <v>40.580973860350085</v>
      </c>
    </row>
    <row r="65" spans="3:41">
      <c r="C65" t="s">
        <v>36</v>
      </c>
      <c r="N65">
        <f>Tables!S28</f>
        <v>2</v>
      </c>
      <c r="O65">
        <f>Tables!T28</f>
        <v>6</v>
      </c>
      <c r="P65">
        <f>Tables!U28</f>
        <v>0</v>
      </c>
      <c r="Q65">
        <f>Tables!V28</f>
        <v>1</v>
      </c>
      <c r="R65">
        <f>Tables!W28</f>
        <v>0</v>
      </c>
      <c r="S65">
        <f t="shared" si="60"/>
        <v>2</v>
      </c>
      <c r="T65">
        <f t="shared" si="61"/>
        <v>11</v>
      </c>
      <c r="U65">
        <f t="shared" ref="U65:U77" si="68">S65-S43</f>
        <v>0</v>
      </c>
      <c r="X65" s="4">
        <f t="shared" si="49"/>
        <v>9.3733333333333331</v>
      </c>
      <c r="Y65" s="4">
        <f t="shared" si="50"/>
        <v>12.07</v>
      </c>
      <c r="Z65" s="4">
        <f t="shared" si="51"/>
        <v>0</v>
      </c>
      <c r="AA65" s="4">
        <f t="shared" si="52"/>
        <v>1.17</v>
      </c>
      <c r="AB65" s="4">
        <f t="shared" si="53"/>
        <v>0</v>
      </c>
      <c r="AC65" s="4">
        <f t="shared" si="54"/>
        <v>0</v>
      </c>
      <c r="AD65">
        <f t="shared" si="63"/>
        <v>22.613333333333337</v>
      </c>
      <c r="AF65">
        <f t="shared" si="55"/>
        <v>9.3733333333333331</v>
      </c>
      <c r="AG65">
        <f t="shared" si="56"/>
        <v>12.311400000000001</v>
      </c>
      <c r="AH65">
        <f t="shared" si="57"/>
        <v>0</v>
      </c>
      <c r="AI65">
        <f t="shared" si="62"/>
        <v>1.17</v>
      </c>
      <c r="AJ65">
        <f t="shared" si="58"/>
        <v>0</v>
      </c>
      <c r="AK65">
        <f t="shared" si="59"/>
        <v>0</v>
      </c>
      <c r="AL65">
        <f t="shared" si="64"/>
        <v>22.854733333333336</v>
      </c>
      <c r="AM65">
        <f t="shared" si="65"/>
        <v>140145.22480000003</v>
      </c>
      <c r="AN65">
        <f t="shared" si="66"/>
        <v>0.50452280928000004</v>
      </c>
      <c r="AO65">
        <f t="shared" si="67"/>
        <v>41.085496669630082</v>
      </c>
    </row>
    <row r="66" spans="3:41">
      <c r="C66" t="s">
        <v>37</v>
      </c>
      <c r="N66">
        <f>Tables!S29</f>
        <v>150</v>
      </c>
      <c r="O66">
        <f>Tables!T29</f>
        <v>130</v>
      </c>
      <c r="P66">
        <f>Tables!U29</f>
        <v>0</v>
      </c>
      <c r="Q66">
        <f>Tables!V29</f>
        <v>34</v>
      </c>
      <c r="R66">
        <f>Tables!W29</f>
        <v>0</v>
      </c>
      <c r="S66">
        <f t="shared" si="60"/>
        <v>173</v>
      </c>
      <c r="T66">
        <f t="shared" si="61"/>
        <v>487</v>
      </c>
      <c r="U66">
        <f t="shared" si="68"/>
        <v>80</v>
      </c>
      <c r="X66" s="4">
        <f t="shared" si="49"/>
        <v>30.767441860465119</v>
      </c>
      <c r="Y66" s="4">
        <f t="shared" si="50"/>
        <v>32.081871345029242</v>
      </c>
      <c r="Z66" s="4">
        <f t="shared" si="51"/>
        <v>0</v>
      </c>
      <c r="AA66" s="4">
        <f t="shared" si="52"/>
        <v>11.146486486486488</v>
      </c>
      <c r="AB66" s="4">
        <f t="shared" si="53"/>
        <v>0</v>
      </c>
      <c r="AC66" s="4">
        <f t="shared" si="54"/>
        <v>20.2734375</v>
      </c>
      <c r="AD66">
        <f t="shared" si="63"/>
        <v>94.269237191980849</v>
      </c>
      <c r="AF66">
        <f t="shared" si="55"/>
        <v>30.767441860465119</v>
      </c>
      <c r="AG66">
        <f t="shared" si="56"/>
        <v>32.723508771929829</v>
      </c>
      <c r="AH66">
        <f t="shared" si="57"/>
        <v>0</v>
      </c>
      <c r="AI66">
        <f t="shared" si="62"/>
        <v>11.146486486486488</v>
      </c>
      <c r="AJ66">
        <f t="shared" si="58"/>
        <v>0</v>
      </c>
      <c r="AK66">
        <f t="shared" si="59"/>
        <v>20.678906250000001</v>
      </c>
      <c r="AL66">
        <f t="shared" si="64"/>
        <v>95.316343368881434</v>
      </c>
      <c r="AM66">
        <f t="shared" si="65"/>
        <v>584479.81753798097</v>
      </c>
      <c r="AN66">
        <f t="shared" si="66"/>
        <v>2.1041273431367316</v>
      </c>
      <c r="AO66">
        <f t="shared" si="67"/>
        <v>43.189624012766814</v>
      </c>
    </row>
    <row r="67" spans="3:41">
      <c r="C67" t="s">
        <v>38</v>
      </c>
      <c r="N67">
        <f>Tables!S30</f>
        <v>12</v>
      </c>
      <c r="O67">
        <f>Tables!T30</f>
        <v>70</v>
      </c>
      <c r="P67">
        <f>Tables!U30</f>
        <v>3</v>
      </c>
      <c r="Q67">
        <f>Tables!V30</f>
        <v>18</v>
      </c>
      <c r="R67">
        <f>Tables!W30</f>
        <v>2</v>
      </c>
      <c r="S67">
        <f t="shared" si="60"/>
        <v>33</v>
      </c>
      <c r="T67">
        <f t="shared" si="61"/>
        <v>138</v>
      </c>
      <c r="U67">
        <f t="shared" si="68"/>
        <v>18</v>
      </c>
      <c r="X67" s="4">
        <f t="shared" si="49"/>
        <v>133.48500631578943</v>
      </c>
      <c r="Y67" s="4">
        <f t="shared" si="50"/>
        <v>218.5152941176471</v>
      </c>
      <c r="Z67" s="4">
        <f t="shared" si="51"/>
        <v>4.1280000000000001</v>
      </c>
      <c r="AA67" s="4">
        <f t="shared" si="52"/>
        <v>35.108571428571423</v>
      </c>
      <c r="AB67" s="4">
        <f t="shared" si="53"/>
        <v>4.6150000000000002</v>
      </c>
      <c r="AC67" s="4">
        <f t="shared" si="54"/>
        <v>80.024999999999991</v>
      </c>
      <c r="AD67">
        <f t="shared" si="63"/>
        <v>475.87687186200799</v>
      </c>
      <c r="AF67">
        <f t="shared" si="55"/>
        <v>133.48500631578943</v>
      </c>
      <c r="AG67">
        <f t="shared" si="56"/>
        <v>222.88560000000004</v>
      </c>
      <c r="AH67">
        <f t="shared" si="57"/>
        <v>4.1280000000000001</v>
      </c>
      <c r="AI67">
        <f t="shared" si="62"/>
        <v>35.108571428571423</v>
      </c>
      <c r="AJ67">
        <f t="shared" si="58"/>
        <v>4.6150000000000002</v>
      </c>
      <c r="AK67">
        <f t="shared" si="59"/>
        <v>81.625499999999988</v>
      </c>
      <c r="AL67">
        <f t="shared" si="64"/>
        <v>481.84767774436091</v>
      </c>
      <c r="AM67">
        <f t="shared" si="65"/>
        <v>2954689.9599284213</v>
      </c>
      <c r="AN67">
        <f t="shared" si="66"/>
        <v>10.636883855742317</v>
      </c>
      <c r="AO67">
        <f t="shared" si="67"/>
        <v>53.826507868509132</v>
      </c>
    </row>
    <row r="68" spans="3:41">
      <c r="C68" t="s">
        <v>39</v>
      </c>
      <c r="N68">
        <f>Tables!S31</f>
        <v>35</v>
      </c>
      <c r="O68">
        <f>Tables!T31</f>
        <v>28</v>
      </c>
      <c r="P68">
        <f>Tables!U31</f>
        <v>0</v>
      </c>
      <c r="Q68">
        <f>Tables!V31</f>
        <v>0</v>
      </c>
      <c r="R68">
        <f>Tables!W31</f>
        <v>5</v>
      </c>
      <c r="S68">
        <f t="shared" si="60"/>
        <v>23</v>
      </c>
      <c r="T68">
        <f t="shared" si="61"/>
        <v>91</v>
      </c>
      <c r="U68">
        <f>S68-S46</f>
        <v>12</v>
      </c>
      <c r="X68" s="4">
        <f t="shared" si="49"/>
        <v>67.966037735849056</v>
      </c>
      <c r="Y68" s="4">
        <f t="shared" si="50"/>
        <v>99.78</v>
      </c>
      <c r="Z68" s="4">
        <f t="shared" si="51"/>
        <v>0</v>
      </c>
      <c r="AA68" s="4">
        <f t="shared" si="52"/>
        <v>0</v>
      </c>
      <c r="AB68" s="4">
        <f t="shared" si="53"/>
        <v>4.40625</v>
      </c>
      <c r="AC68" s="4">
        <f t="shared" si="54"/>
        <v>92</v>
      </c>
      <c r="AD68">
        <f t="shared" si="63"/>
        <v>264.15228773584909</v>
      </c>
      <c r="AF68">
        <f t="shared" si="55"/>
        <v>67.966037735849056</v>
      </c>
      <c r="AG68">
        <f t="shared" si="56"/>
        <v>101.7756</v>
      </c>
      <c r="AH68">
        <f t="shared" si="57"/>
        <v>0</v>
      </c>
      <c r="AI68">
        <f t="shared" si="62"/>
        <v>0</v>
      </c>
      <c r="AJ68">
        <f t="shared" si="58"/>
        <v>4.40625</v>
      </c>
      <c r="AK68">
        <f t="shared" si="59"/>
        <v>93.84</v>
      </c>
      <c r="AL68">
        <f t="shared" si="64"/>
        <v>267.98788773584909</v>
      </c>
      <c r="AM68">
        <f t="shared" si="65"/>
        <v>1643301.7275962266</v>
      </c>
      <c r="AN68">
        <f t="shared" si="66"/>
        <v>5.9158862193464152</v>
      </c>
      <c r="AO68">
        <f t="shared" si="67"/>
        <v>59.742394087855544</v>
      </c>
    </row>
    <row r="69" spans="3:41">
      <c r="C69" t="s">
        <v>40</v>
      </c>
      <c r="N69">
        <f>Tables!S32</f>
        <v>28</v>
      </c>
      <c r="O69">
        <f>Tables!T32</f>
        <v>85</v>
      </c>
      <c r="P69">
        <f>Tables!U32</f>
        <v>7</v>
      </c>
      <c r="Q69">
        <f>Tables!V32</f>
        <v>20</v>
      </c>
      <c r="R69">
        <f>Tables!W32</f>
        <v>0</v>
      </c>
      <c r="S69">
        <f t="shared" si="60"/>
        <v>55</v>
      </c>
      <c r="T69">
        <f t="shared" si="61"/>
        <v>195</v>
      </c>
      <c r="U69">
        <f t="shared" si="68"/>
        <v>41</v>
      </c>
      <c r="X69" s="4">
        <f t="shared" si="49"/>
        <v>75.1666666666667</v>
      </c>
      <c r="Y69" s="4">
        <f t="shared" si="50"/>
        <v>80.127155172413822</v>
      </c>
      <c r="Z69" s="4">
        <f t="shared" si="51"/>
        <v>5.229000000000001</v>
      </c>
      <c r="AA69" s="4">
        <f t="shared" si="52"/>
        <v>0</v>
      </c>
      <c r="AB69" s="4">
        <f t="shared" si="53"/>
        <v>0</v>
      </c>
      <c r="AC69" s="4">
        <f t="shared" si="54"/>
        <v>82.5</v>
      </c>
      <c r="AD69">
        <f t="shared" si="63"/>
        <v>243.02282183908054</v>
      </c>
      <c r="AF69">
        <f t="shared" si="55"/>
        <v>75.1666666666667</v>
      </c>
      <c r="AG69">
        <f t="shared" si="56"/>
        <v>81.729698275862091</v>
      </c>
      <c r="AH69">
        <f t="shared" si="57"/>
        <v>5.229000000000001</v>
      </c>
      <c r="AI69">
        <f t="shared" si="62"/>
        <v>0</v>
      </c>
      <c r="AJ69">
        <f t="shared" si="58"/>
        <v>0</v>
      </c>
      <c r="AK69">
        <f t="shared" si="59"/>
        <v>84.15</v>
      </c>
      <c r="AL69">
        <f t="shared" si="64"/>
        <v>246.27536494252882</v>
      </c>
      <c r="AM69">
        <f t="shared" si="65"/>
        <v>1510160.5378275868</v>
      </c>
      <c r="AN69">
        <f t="shared" si="66"/>
        <v>5.4365779361793125</v>
      </c>
      <c r="AO69">
        <f t="shared" si="67"/>
        <v>65.178972024034863</v>
      </c>
    </row>
    <row r="70" spans="3:41">
      <c r="C70" t="s">
        <v>41</v>
      </c>
      <c r="N70">
        <f>Tables!S33</f>
        <v>40</v>
      </c>
      <c r="O70">
        <f>Tables!T33</f>
        <v>62</v>
      </c>
      <c r="P70">
        <f>Tables!U33</f>
        <v>6</v>
      </c>
      <c r="Q70">
        <f>Tables!V33</f>
        <v>15</v>
      </c>
      <c r="R70">
        <f>Tables!W33</f>
        <v>5</v>
      </c>
      <c r="S70">
        <f t="shared" si="60"/>
        <v>51</v>
      </c>
      <c r="T70">
        <f t="shared" si="61"/>
        <v>179</v>
      </c>
      <c r="U70">
        <f t="shared" si="68"/>
        <v>40</v>
      </c>
      <c r="X70" s="4">
        <f t="shared" si="49"/>
        <v>170.40701754385961</v>
      </c>
      <c r="Y70" s="4">
        <f t="shared" si="50"/>
        <v>109.38068181818188</v>
      </c>
      <c r="Z70" s="4">
        <f t="shared" si="51"/>
        <v>9.3374999999999986</v>
      </c>
      <c r="AA70" s="4">
        <f t="shared" si="52"/>
        <v>0</v>
      </c>
      <c r="AB70" s="4">
        <f t="shared" si="53"/>
        <v>9.3333333333333321</v>
      </c>
      <c r="AC70" s="4">
        <f t="shared" si="54"/>
        <v>216.75</v>
      </c>
      <c r="AD70">
        <f t="shared" si="63"/>
        <v>515.20853269537474</v>
      </c>
      <c r="AF70">
        <f t="shared" si="55"/>
        <v>170.40701754385961</v>
      </c>
      <c r="AG70">
        <f t="shared" si="56"/>
        <v>111.56829545454552</v>
      </c>
      <c r="AH70">
        <f t="shared" si="57"/>
        <v>9.3374999999999986</v>
      </c>
      <c r="AI70">
        <f t="shared" si="62"/>
        <v>0</v>
      </c>
      <c r="AJ70">
        <f t="shared" si="58"/>
        <v>9.3333333333333321</v>
      </c>
      <c r="AK70">
        <f t="shared" si="59"/>
        <v>221.08500000000001</v>
      </c>
      <c r="AL70">
        <f t="shared" si="64"/>
        <v>521.73114633173839</v>
      </c>
      <c r="AM70">
        <f t="shared" si="65"/>
        <v>3199255.3893062198</v>
      </c>
      <c r="AN70">
        <f t="shared" si="66"/>
        <v>11.517319401502391</v>
      </c>
      <c r="AO70">
        <f t="shared" si="67"/>
        <v>76.696291425537254</v>
      </c>
    </row>
    <row r="71" spans="3:41">
      <c r="C71" t="s">
        <v>42</v>
      </c>
      <c r="N71">
        <f>Tables!S34</f>
        <v>4</v>
      </c>
      <c r="O71">
        <f>Tables!T34</f>
        <v>35</v>
      </c>
      <c r="P71">
        <f>Tables!U34</f>
        <v>5</v>
      </c>
      <c r="Q71">
        <f>Tables!V34</f>
        <v>18</v>
      </c>
      <c r="R71">
        <f>Tables!W34</f>
        <v>4</v>
      </c>
      <c r="S71">
        <f t="shared" si="60"/>
        <v>18</v>
      </c>
      <c r="T71">
        <f t="shared" si="61"/>
        <v>84</v>
      </c>
      <c r="U71">
        <f t="shared" si="68"/>
        <v>6</v>
      </c>
      <c r="X71" s="4">
        <f t="shared" si="49"/>
        <v>6.5428571428571427</v>
      </c>
      <c r="Y71" s="4">
        <f t="shared" si="50"/>
        <v>52.866625000000006</v>
      </c>
      <c r="Z71" s="4">
        <f t="shared" si="51"/>
        <v>4.333333333333333</v>
      </c>
      <c r="AA71" s="4">
        <f t="shared" si="52"/>
        <v>0</v>
      </c>
      <c r="AB71" s="4">
        <f t="shared" si="53"/>
        <v>5.04</v>
      </c>
      <c r="AC71" s="4">
        <f t="shared" si="54"/>
        <v>15.75</v>
      </c>
      <c r="AD71">
        <f t="shared" si="63"/>
        <v>84.532815476190493</v>
      </c>
      <c r="AF71">
        <f t="shared" si="55"/>
        <v>6.5428571428571427</v>
      </c>
      <c r="AG71">
        <f t="shared" si="56"/>
        <v>53.923957500000007</v>
      </c>
      <c r="AH71">
        <f t="shared" si="57"/>
        <v>4.333333333333333</v>
      </c>
      <c r="AI71">
        <f t="shared" si="62"/>
        <v>0</v>
      </c>
      <c r="AJ71">
        <f t="shared" si="58"/>
        <v>5.04</v>
      </c>
      <c r="AK71">
        <f t="shared" si="59"/>
        <v>16.065000000000001</v>
      </c>
      <c r="AL71">
        <f t="shared" si="64"/>
        <v>85.905147976190491</v>
      </c>
      <c r="AM71">
        <f t="shared" si="65"/>
        <v>526770.36739000014</v>
      </c>
      <c r="AN71">
        <f t="shared" si="66"/>
        <v>1.8963733226040005</v>
      </c>
      <c r="AO71">
        <f t="shared" si="67"/>
        <v>78.59266474814126</v>
      </c>
    </row>
    <row r="72" spans="3:41">
      <c r="C72" t="s">
        <v>43</v>
      </c>
      <c r="N72">
        <f>Tables!S35</f>
        <v>8</v>
      </c>
      <c r="O72">
        <f>Tables!T35</f>
        <v>15</v>
      </c>
      <c r="P72">
        <f>Tables!U35</f>
        <v>0</v>
      </c>
      <c r="Q72">
        <f>Tables!V35</f>
        <v>4</v>
      </c>
      <c r="R72">
        <f>Tables!W35</f>
        <v>0</v>
      </c>
      <c r="S72">
        <f t="shared" si="60"/>
        <v>14</v>
      </c>
      <c r="T72">
        <f t="shared" si="61"/>
        <v>41</v>
      </c>
      <c r="U72">
        <f t="shared" si="68"/>
        <v>6</v>
      </c>
      <c r="X72" s="4">
        <f t="shared" si="49"/>
        <v>28.430769230769233</v>
      </c>
      <c r="Y72" s="4">
        <f t="shared" si="50"/>
        <v>55.733333333333341</v>
      </c>
      <c r="Z72" s="4">
        <f t="shared" si="51"/>
        <v>0</v>
      </c>
      <c r="AA72" s="4">
        <f t="shared" si="52"/>
        <v>0</v>
      </c>
      <c r="AB72" s="4">
        <f t="shared" si="53"/>
        <v>0</v>
      </c>
      <c r="AC72" s="4">
        <f t="shared" si="54"/>
        <v>500.15000000000003</v>
      </c>
      <c r="AD72">
        <f t="shared" si="63"/>
        <v>584.31410256410265</v>
      </c>
      <c r="AF72">
        <f>X72+X72*$AF$59</f>
        <v>28.430769230769233</v>
      </c>
      <c r="AG72">
        <f t="shared" si="56"/>
        <v>56.848000000000006</v>
      </c>
      <c r="AH72">
        <f t="shared" si="57"/>
        <v>0</v>
      </c>
      <c r="AI72">
        <f t="shared" si="62"/>
        <v>0</v>
      </c>
      <c r="AJ72">
        <f t="shared" si="58"/>
        <v>0</v>
      </c>
      <c r="AK72">
        <f t="shared" si="59"/>
        <v>510.15300000000002</v>
      </c>
      <c r="AL72">
        <f t="shared" si="64"/>
        <v>595.43176923076931</v>
      </c>
      <c r="AM72">
        <f t="shared" si="65"/>
        <v>3651187.6089230776</v>
      </c>
      <c r="AN72">
        <f t="shared" si="66"/>
        <v>13.144275392123079</v>
      </c>
      <c r="AO72">
        <f t="shared" si="67"/>
        <v>91.736940140264338</v>
      </c>
    </row>
    <row r="73" spans="3:41">
      <c r="C73" t="s">
        <v>44</v>
      </c>
      <c r="N73">
        <f>Tables!S36</f>
        <v>0</v>
      </c>
      <c r="O73">
        <f>Tables!T36</f>
        <v>15</v>
      </c>
      <c r="P73">
        <f>Tables!U36</f>
        <v>0</v>
      </c>
      <c r="Q73">
        <f>Tables!V36</f>
        <v>0</v>
      </c>
      <c r="R73">
        <f>Tables!W36</f>
        <v>0</v>
      </c>
      <c r="S73">
        <f t="shared" si="60"/>
        <v>9</v>
      </c>
      <c r="T73">
        <f t="shared" si="61"/>
        <v>24</v>
      </c>
      <c r="U73">
        <f t="shared" si="68"/>
        <v>5</v>
      </c>
      <c r="X73" s="4">
        <f t="shared" si="49"/>
        <v>0</v>
      </c>
      <c r="Y73" s="4">
        <f t="shared" si="50"/>
        <v>7.0928571428571434</v>
      </c>
      <c r="Z73" s="4">
        <f t="shared" si="51"/>
        <v>0</v>
      </c>
      <c r="AA73" s="4">
        <f t="shared" si="52"/>
        <v>0</v>
      </c>
      <c r="AB73" s="4">
        <f t="shared" si="53"/>
        <v>0</v>
      </c>
      <c r="AC73" s="4">
        <f t="shared" si="54"/>
        <v>3.3899999999999997</v>
      </c>
      <c r="AD73">
        <f t="shared" si="63"/>
        <v>10.482857142857142</v>
      </c>
      <c r="AF73">
        <f t="shared" si="55"/>
        <v>0</v>
      </c>
      <c r="AG73">
        <f t="shared" si="56"/>
        <v>7.2347142857142863</v>
      </c>
      <c r="AH73">
        <f t="shared" si="57"/>
        <v>0</v>
      </c>
      <c r="AI73">
        <f t="shared" si="62"/>
        <v>0</v>
      </c>
      <c r="AJ73">
        <f t="shared" si="58"/>
        <v>0</v>
      </c>
      <c r="AK73">
        <f t="shared" si="59"/>
        <v>3.4577999999999998</v>
      </c>
      <c r="AL73">
        <f t="shared" si="64"/>
        <v>10.692514285714285</v>
      </c>
      <c r="AM73">
        <f t="shared" si="65"/>
        <v>65566.497600000002</v>
      </c>
      <c r="AN73">
        <f t="shared" si="66"/>
        <v>0.23603939135999999</v>
      </c>
      <c r="AO73">
        <f t="shared" si="67"/>
        <v>91.972979531624333</v>
      </c>
    </row>
    <row r="74" spans="3:41">
      <c r="C74" t="s">
        <v>45</v>
      </c>
      <c r="N74">
        <f>Tables!S37</f>
        <v>0</v>
      </c>
      <c r="O74">
        <f>Tables!T37</f>
        <v>11</v>
      </c>
      <c r="P74">
        <f>Tables!U37</f>
        <v>1</v>
      </c>
      <c r="Q74">
        <f>Tables!V37</f>
        <v>3</v>
      </c>
      <c r="R74">
        <f>Tables!W37</f>
        <v>0</v>
      </c>
      <c r="S74">
        <f t="shared" si="60"/>
        <v>9</v>
      </c>
      <c r="T74">
        <f t="shared" si="61"/>
        <v>24</v>
      </c>
      <c r="U74">
        <f t="shared" si="68"/>
        <v>2</v>
      </c>
      <c r="X74" s="4">
        <f t="shared" si="49"/>
        <v>0</v>
      </c>
      <c r="Y74" s="4">
        <f t="shared" si="50"/>
        <v>0.99799999999999978</v>
      </c>
      <c r="Z74" s="4">
        <f t="shared" si="51"/>
        <v>0.1</v>
      </c>
      <c r="AA74" s="4">
        <f t="shared" si="52"/>
        <v>0.30000000000000004</v>
      </c>
      <c r="AB74" s="4">
        <f t="shared" si="53"/>
        <v>0</v>
      </c>
      <c r="AC74" s="4">
        <f t="shared" si="54"/>
        <v>0.90000000000000013</v>
      </c>
      <c r="AD74">
        <f t="shared" si="63"/>
        <v>2.298</v>
      </c>
      <c r="AF74">
        <f t="shared" si="55"/>
        <v>0</v>
      </c>
      <c r="AG74">
        <f t="shared" si="56"/>
        <v>1.0179599999999998</v>
      </c>
      <c r="AH74">
        <f t="shared" si="57"/>
        <v>0.1</v>
      </c>
      <c r="AI74">
        <f t="shared" si="62"/>
        <v>0.30000000000000004</v>
      </c>
      <c r="AJ74">
        <f t="shared" si="58"/>
        <v>0</v>
      </c>
      <c r="AK74">
        <f t="shared" si="59"/>
        <v>0.91800000000000015</v>
      </c>
      <c r="AL74">
        <f t="shared" si="64"/>
        <v>2.33596</v>
      </c>
      <c r="AM74">
        <f t="shared" si="65"/>
        <v>14324.10672</v>
      </c>
      <c r="AN74">
        <f t="shared" si="66"/>
        <v>5.1566784191999997E-2</v>
      </c>
      <c r="AO74">
        <f t="shared" si="67"/>
        <v>92.024546315816337</v>
      </c>
    </row>
    <row r="75" spans="3:41">
      <c r="C75" t="s">
        <v>46</v>
      </c>
      <c r="N75">
        <f>Tables!S38</f>
        <v>5</v>
      </c>
      <c r="O75">
        <f>Tables!T38</f>
        <v>85</v>
      </c>
      <c r="P75">
        <f>Tables!U38</f>
        <v>0</v>
      </c>
      <c r="Q75">
        <f>Tables!V38</f>
        <v>3</v>
      </c>
      <c r="R75">
        <f>Tables!W38</f>
        <v>1</v>
      </c>
      <c r="S75">
        <f t="shared" si="60"/>
        <v>25</v>
      </c>
      <c r="T75">
        <f t="shared" si="61"/>
        <v>119</v>
      </c>
      <c r="U75">
        <f t="shared" si="68"/>
        <v>19</v>
      </c>
      <c r="X75" s="4">
        <f t="shared" si="49"/>
        <v>18.024999999999999</v>
      </c>
      <c r="Y75" s="4">
        <f t="shared" si="50"/>
        <v>59.947950000000013</v>
      </c>
      <c r="Z75" s="4">
        <f t="shared" si="51"/>
        <v>0</v>
      </c>
      <c r="AA75" s="4">
        <f t="shared" si="52"/>
        <v>0</v>
      </c>
      <c r="AB75" s="4">
        <f t="shared" si="53"/>
        <v>2.2999999999999998</v>
      </c>
      <c r="AC75" s="4">
        <f t="shared" si="54"/>
        <v>16.25</v>
      </c>
      <c r="AD75">
        <f t="shared" si="63"/>
        <v>96.522950000000009</v>
      </c>
      <c r="AF75">
        <f t="shared" si="55"/>
        <v>18.024999999999999</v>
      </c>
      <c r="AG75">
        <f t="shared" si="56"/>
        <v>61.146909000000015</v>
      </c>
      <c r="AH75">
        <f t="shared" si="57"/>
        <v>0</v>
      </c>
      <c r="AI75">
        <f t="shared" si="62"/>
        <v>0</v>
      </c>
      <c r="AJ75">
        <f t="shared" si="58"/>
        <v>2.2999999999999998</v>
      </c>
      <c r="AK75">
        <f t="shared" si="59"/>
        <v>16.574999999999999</v>
      </c>
      <c r="AL75">
        <f t="shared" si="64"/>
        <v>98.046909000000014</v>
      </c>
      <c r="AM75">
        <f t="shared" si="65"/>
        <v>601223.64598800009</v>
      </c>
      <c r="AN75">
        <f t="shared" si="66"/>
        <v>2.1644051255568004</v>
      </c>
      <c r="AO75">
        <f t="shared" si="67"/>
        <v>94.188951441373135</v>
      </c>
    </row>
    <row r="76" spans="3:41">
      <c r="C76" t="s">
        <v>47</v>
      </c>
      <c r="N76">
        <f>Tables!S39</f>
        <v>0</v>
      </c>
      <c r="O76">
        <f>Tables!T39</f>
        <v>11</v>
      </c>
      <c r="P76">
        <f>Tables!U39</f>
        <v>0</v>
      </c>
      <c r="Q76">
        <f>Tables!V39</f>
        <v>0</v>
      </c>
      <c r="R76">
        <f>Tables!W39</f>
        <v>0</v>
      </c>
      <c r="S76">
        <f t="shared" si="60"/>
        <v>1</v>
      </c>
      <c r="T76">
        <f t="shared" si="61"/>
        <v>12</v>
      </c>
      <c r="U76">
        <f t="shared" si="68"/>
        <v>0</v>
      </c>
      <c r="X76" s="4">
        <f t="shared" si="49"/>
        <v>0</v>
      </c>
      <c r="Y76" s="4">
        <f t="shared" si="50"/>
        <v>6.2855833333333324</v>
      </c>
      <c r="Z76" s="4">
        <f t="shared" si="51"/>
        <v>0</v>
      </c>
      <c r="AA76" s="4">
        <f t="shared" si="52"/>
        <v>0</v>
      </c>
      <c r="AB76" s="4">
        <f t="shared" si="53"/>
        <v>0</v>
      </c>
      <c r="AC76" s="4">
        <f t="shared" si="54"/>
        <v>0</v>
      </c>
      <c r="AD76">
        <f t="shared" si="63"/>
        <v>6.2855833333333324</v>
      </c>
      <c r="AF76">
        <f t="shared" si="55"/>
        <v>0</v>
      </c>
      <c r="AG76">
        <f t="shared" si="56"/>
        <v>6.4112949999999991</v>
      </c>
      <c r="AH76">
        <f t="shared" si="57"/>
        <v>0</v>
      </c>
      <c r="AI76">
        <f t="shared" si="62"/>
        <v>0</v>
      </c>
      <c r="AJ76">
        <f t="shared" si="58"/>
        <v>0</v>
      </c>
      <c r="AK76">
        <f t="shared" si="59"/>
        <v>0</v>
      </c>
      <c r="AL76">
        <f t="shared" si="64"/>
        <v>6.4112949999999991</v>
      </c>
      <c r="AM76">
        <f t="shared" si="65"/>
        <v>39314.060939999996</v>
      </c>
      <c r="AN76">
        <f t="shared" si="66"/>
        <v>0.14153061938399997</v>
      </c>
      <c r="AO76">
        <f t="shared" si="67"/>
        <v>94.330482060757134</v>
      </c>
    </row>
    <row r="77" spans="3:41">
      <c r="C77" t="s">
        <v>15</v>
      </c>
      <c r="N77">
        <f>Tables!S40</f>
        <v>5</v>
      </c>
      <c r="O77">
        <f>Tables!T40</f>
        <v>30</v>
      </c>
      <c r="P77">
        <f>Tables!U40</f>
        <v>0</v>
      </c>
      <c r="Q77">
        <f>Tables!V40</f>
        <v>3</v>
      </c>
      <c r="R77">
        <f>Tables!W40</f>
        <v>0</v>
      </c>
      <c r="S77">
        <f t="shared" si="60"/>
        <v>150</v>
      </c>
      <c r="T77">
        <f t="shared" si="61"/>
        <v>188</v>
      </c>
      <c r="U77">
        <f t="shared" si="68"/>
        <v>29</v>
      </c>
      <c r="X77" s="4">
        <f t="shared" si="49"/>
        <v>18.770000000000003</v>
      </c>
      <c r="Y77" s="4">
        <f t="shared" si="50"/>
        <v>184.04999999999998</v>
      </c>
      <c r="Z77" s="4">
        <f t="shared" si="51"/>
        <v>0</v>
      </c>
      <c r="AA77" s="4">
        <f t="shared" si="52"/>
        <v>0</v>
      </c>
      <c r="AB77" s="4">
        <f t="shared" si="53"/>
        <v>0</v>
      </c>
      <c r="AC77" s="4">
        <f t="shared" si="54"/>
        <v>1567.2966101694919</v>
      </c>
      <c r="AD77">
        <f t="shared" si="63"/>
        <v>1770.1166101694919</v>
      </c>
      <c r="AF77">
        <f t="shared" si="55"/>
        <v>18.770000000000003</v>
      </c>
      <c r="AG77">
        <f t="shared" si="56"/>
        <v>187.73099999999999</v>
      </c>
      <c r="AH77">
        <f t="shared" si="57"/>
        <v>0</v>
      </c>
      <c r="AI77">
        <f t="shared" si="62"/>
        <v>0</v>
      </c>
      <c r="AJ77">
        <f t="shared" si="58"/>
        <v>0</v>
      </c>
      <c r="AK77">
        <f t="shared" si="59"/>
        <v>1598.6425423728817</v>
      </c>
      <c r="AL77">
        <f>SUM(AF77:AK77)</f>
        <v>1805.1435423728817</v>
      </c>
      <c r="AM77">
        <f t="shared" si="65"/>
        <v>11069140.20183051</v>
      </c>
      <c r="AN77">
        <f t="shared" si="66"/>
        <v>39.848904726589836</v>
      </c>
      <c r="AO77">
        <f>AO76+AN77</f>
        <v>134.17938678734697</v>
      </c>
    </row>
    <row r="78" spans="3:41">
      <c r="U78" s="13">
        <f>SUM(U61:U77)</f>
        <v>342</v>
      </c>
      <c r="AF78" s="13">
        <f>SUM(AF61:AF77)</f>
        <v>803.75677940223909</v>
      </c>
      <c r="AG78" s="13">
        <f t="shared" ref="AG78:AN78" si="69">SUM(AG61:AG77)</f>
        <v>1969.38322646095</v>
      </c>
      <c r="AH78" s="13">
        <f t="shared" si="69"/>
        <v>33.68623333333332</v>
      </c>
      <c r="AI78" s="13">
        <f t="shared" si="69"/>
        <v>85.528210088970937</v>
      </c>
      <c r="AJ78" s="13">
        <f t="shared" si="69"/>
        <v>31.494583333333331</v>
      </c>
      <c r="AK78" s="13">
        <f t="shared" si="69"/>
        <v>3154.4373152895482</v>
      </c>
      <c r="AL78" s="13">
        <f t="shared" si="69"/>
        <v>6078.2863479083753</v>
      </c>
      <c r="AM78">
        <f t="shared" si="69"/>
        <v>37272051.885374159</v>
      </c>
      <c r="AN78">
        <f t="shared" si="69"/>
        <v>134.17938678734697</v>
      </c>
    </row>
    <row r="81" spans="2:41">
      <c r="B81">
        <v>2040</v>
      </c>
      <c r="C81" t="s">
        <v>50</v>
      </c>
      <c r="N81" t="s">
        <v>7</v>
      </c>
      <c r="X81" t="s">
        <v>55</v>
      </c>
      <c r="AF81" s="8">
        <v>0</v>
      </c>
      <c r="AG81" s="8">
        <v>0.02</v>
      </c>
      <c r="AH81" s="8">
        <v>0</v>
      </c>
      <c r="AI81" s="8">
        <v>0</v>
      </c>
      <c r="AJ81" s="8">
        <v>0</v>
      </c>
      <c r="AK81" s="8">
        <v>0.02</v>
      </c>
      <c r="AM81">
        <f>AM80*0.7</f>
        <v>0</v>
      </c>
      <c r="AN81">
        <v>3.5999999999999998E-6</v>
      </c>
    </row>
    <row r="82" spans="2:41">
      <c r="D82" s="2" t="s">
        <v>10</v>
      </c>
      <c r="E82" s="2" t="s">
        <v>11</v>
      </c>
      <c r="F82" s="2" t="s">
        <v>12</v>
      </c>
      <c r="G82" s="2" t="s">
        <v>13</v>
      </c>
      <c r="H82" s="2" t="s">
        <v>14</v>
      </c>
      <c r="I82" s="2" t="s">
        <v>15</v>
      </c>
      <c r="N82" s="2" t="s">
        <v>10</v>
      </c>
      <c r="O82" s="2" t="s">
        <v>11</v>
      </c>
      <c r="P82" s="2" t="s">
        <v>12</v>
      </c>
      <c r="Q82" s="2" t="s">
        <v>13</v>
      </c>
      <c r="R82" s="2" t="s">
        <v>14</v>
      </c>
      <c r="S82" s="2" t="s">
        <v>15</v>
      </c>
      <c r="T82" s="2" t="s">
        <v>18</v>
      </c>
      <c r="U82" s="2" t="s">
        <v>51</v>
      </c>
      <c r="X82" s="2" t="s">
        <v>10</v>
      </c>
      <c r="Y82" s="2" t="s">
        <v>11</v>
      </c>
      <c r="Z82" s="2" t="s">
        <v>12</v>
      </c>
      <c r="AA82" s="2" t="s">
        <v>13</v>
      </c>
      <c r="AB82" s="2" t="s">
        <v>14</v>
      </c>
      <c r="AC82" s="2" t="s">
        <v>15</v>
      </c>
      <c r="AD82" s="2" t="s">
        <v>18</v>
      </c>
      <c r="AE82" s="2"/>
      <c r="AF82" s="2" t="s">
        <v>10</v>
      </c>
      <c r="AG82" s="2" t="s">
        <v>11</v>
      </c>
      <c r="AH82" s="2" t="s">
        <v>12</v>
      </c>
      <c r="AI82" s="2" t="s">
        <v>13</v>
      </c>
      <c r="AJ82" s="2" t="s">
        <v>14</v>
      </c>
      <c r="AK82" s="2" t="s">
        <v>15</v>
      </c>
      <c r="AL82" s="2" t="s">
        <v>16</v>
      </c>
      <c r="AM82" s="2" t="s">
        <v>52</v>
      </c>
      <c r="AN82" s="2" t="s">
        <v>22</v>
      </c>
    </row>
    <row r="83" spans="2:41">
      <c r="C83" t="s">
        <v>30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0.02</v>
      </c>
      <c r="N83">
        <f>Tables!AB24</f>
        <v>0</v>
      </c>
      <c r="O83">
        <f>Tables!AC24</f>
        <v>0</v>
      </c>
      <c r="P83">
        <f>Tables!AD24</f>
        <v>0</v>
      </c>
      <c r="Q83">
        <f>Tables!AE24</f>
        <v>4</v>
      </c>
      <c r="R83">
        <f>Tables!AF24</f>
        <v>1</v>
      </c>
      <c r="S83">
        <f t="shared" ref="S83:S99" si="70">T61-SUM(N83:R83)</f>
        <v>15</v>
      </c>
      <c r="T83">
        <f>SUM(N83:S83)</f>
        <v>20</v>
      </c>
      <c r="U83">
        <f>S83-S61</f>
        <v>2</v>
      </c>
      <c r="X83" s="10">
        <f t="shared" ref="X83:X99" si="71">X16*N83</f>
        <v>0</v>
      </c>
      <c r="Y83" s="4">
        <f t="shared" ref="Y83:Y99" si="72">O83*Y16</f>
        <v>0</v>
      </c>
      <c r="Z83" s="4">
        <f t="shared" ref="Z83:Z99" si="73">P83*Z16</f>
        <v>0</v>
      </c>
      <c r="AA83" s="4">
        <f t="shared" ref="AA83:AA99" si="74">Q83*AA16</f>
        <v>4.5</v>
      </c>
      <c r="AB83" s="4">
        <f t="shared" ref="AB83:AB99" si="75">R83*AB16</f>
        <v>0.8</v>
      </c>
      <c r="AC83" s="4">
        <f t="shared" ref="AC83:AC99" si="76">S83*AC16</f>
        <v>15</v>
      </c>
      <c r="AD83">
        <f>SUM(X83:AC83)</f>
        <v>20.3</v>
      </c>
      <c r="AF83">
        <f>X83+X83*$AF$81</f>
        <v>0</v>
      </c>
      <c r="AG83">
        <f>Y83+Y83*$AG$81</f>
        <v>0</v>
      </c>
      <c r="AH83">
        <f>Z83+Z83*$AH$81</f>
        <v>0</v>
      </c>
      <c r="AI83">
        <f>AA83+AA83*$AI$81</f>
        <v>4.5</v>
      </c>
      <c r="AJ83">
        <f>AB83+AB83*$AJ$81</f>
        <v>0.8</v>
      </c>
      <c r="AK83">
        <f>AC83+AC83*$AK$81</f>
        <v>15.3</v>
      </c>
      <c r="AL83">
        <f>SUM(AF83:AK83)</f>
        <v>20.6</v>
      </c>
      <c r="AM83">
        <f>AL83*$AM$37</f>
        <v>126319.20000000001</v>
      </c>
      <c r="AN83">
        <f>AM83*AN81</f>
        <v>0.45474912000000001</v>
      </c>
      <c r="AO83">
        <f>AN83</f>
        <v>0.45474912000000001</v>
      </c>
    </row>
    <row r="84" spans="2:41">
      <c r="C84" t="s">
        <v>32</v>
      </c>
      <c r="N84">
        <f>Tables!AB25</f>
        <v>0</v>
      </c>
      <c r="O84">
        <f>Tables!AC25</f>
        <v>140</v>
      </c>
      <c r="P84">
        <f>Tables!AD25</f>
        <v>120</v>
      </c>
      <c r="Q84">
        <f>Tables!AE25</f>
        <v>20</v>
      </c>
      <c r="R84">
        <f>Tables!AF25</f>
        <v>0</v>
      </c>
      <c r="S84">
        <f t="shared" si="70"/>
        <v>62</v>
      </c>
      <c r="T84">
        <f>SUM(N84:S84)</f>
        <v>342</v>
      </c>
      <c r="U84">
        <f t="shared" ref="U84:U99" si="77">S84-S62</f>
        <v>30</v>
      </c>
      <c r="X84" s="10">
        <f t="shared" si="71"/>
        <v>0</v>
      </c>
      <c r="Y84" s="4">
        <f t="shared" si="72"/>
        <v>22.362765957446882</v>
      </c>
      <c r="Z84" s="4">
        <f t="shared" si="73"/>
        <v>9.5183999999999855</v>
      </c>
      <c r="AA84" s="4">
        <f t="shared" si="74"/>
        <v>3.695652173913043</v>
      </c>
      <c r="AB84" s="4">
        <f t="shared" si="75"/>
        <v>0</v>
      </c>
      <c r="AC84" s="4">
        <f t="shared" si="76"/>
        <v>6.1999999999999993</v>
      </c>
      <c r="AD84">
        <f>SUM(X84:AC84)</f>
        <v>41.776818131359917</v>
      </c>
      <c r="AF84">
        <f>X84+X84*$AF$81</f>
        <v>0</v>
      </c>
      <c r="AG84">
        <f t="shared" ref="AG84:AG99" si="78">Y84+Y84*$AG$81</f>
        <v>22.810021276595819</v>
      </c>
      <c r="AH84">
        <f t="shared" ref="AH84:AH99" si="79">Z84+Z84*$AH$81</f>
        <v>9.5183999999999855</v>
      </c>
      <c r="AI84">
        <f t="shared" ref="AI84:AI99" si="80">AA84+AA84*$AI$81</f>
        <v>3.695652173913043</v>
      </c>
      <c r="AJ84">
        <f t="shared" ref="AJ84:AJ99" si="81">AB84+AB84*$AJ$81</f>
        <v>0</v>
      </c>
      <c r="AK84">
        <f t="shared" ref="AK84:AK99" si="82">AC84+AC84*$AK$81</f>
        <v>6.323999999999999</v>
      </c>
      <c r="AL84">
        <f>SUM(AF84:AK84)</f>
        <v>42.348073450508849</v>
      </c>
      <c r="AM84">
        <f>AL84*$AM$37</f>
        <v>259678.38639852026</v>
      </c>
      <c r="AN84">
        <f>AM84*$AN$37</f>
        <v>0.93484219103467292</v>
      </c>
      <c r="AO84">
        <f>AO83+AN84</f>
        <v>1.3895913110346729</v>
      </c>
    </row>
    <row r="85" spans="2:41">
      <c r="C85" t="s">
        <v>34</v>
      </c>
      <c r="N85">
        <f>Tables!AB26</f>
        <v>3</v>
      </c>
      <c r="O85">
        <f>Tables!AC26</f>
        <v>30</v>
      </c>
      <c r="P85">
        <f>Tables!AD26</f>
        <v>0</v>
      </c>
      <c r="Q85">
        <f>Tables!AE26</f>
        <v>25</v>
      </c>
      <c r="R85">
        <f>Tables!AF26</f>
        <v>0</v>
      </c>
      <c r="S85">
        <f t="shared" si="70"/>
        <v>55</v>
      </c>
      <c r="T85">
        <f t="shared" ref="T85:T98" si="83">SUM(N85:S85)</f>
        <v>113</v>
      </c>
      <c r="U85">
        <f t="shared" si="77"/>
        <v>2</v>
      </c>
      <c r="X85" s="10">
        <f t="shared" si="71"/>
        <v>1.0269230769230768</v>
      </c>
      <c r="Y85" s="4">
        <f t="shared" si="72"/>
        <v>6.3997499999999974</v>
      </c>
      <c r="Z85" s="4">
        <f t="shared" si="73"/>
        <v>0</v>
      </c>
      <c r="AA85" s="4">
        <f t="shared" si="74"/>
        <v>8.2374999999999954</v>
      </c>
      <c r="AB85" s="4">
        <f t="shared" si="75"/>
        <v>0</v>
      </c>
      <c r="AC85" s="4">
        <f t="shared" si="76"/>
        <v>11.519444444444444</v>
      </c>
      <c r="AD85">
        <f>SUM(X85:AC85)</f>
        <v>27.183617521367516</v>
      </c>
      <c r="AF85">
        <f t="shared" ref="AF85:AF99" si="84">X85+X85*$AF$81</f>
        <v>1.0269230769230768</v>
      </c>
      <c r="AG85">
        <f t="shared" si="78"/>
        <v>6.5277449999999977</v>
      </c>
      <c r="AH85">
        <f t="shared" si="79"/>
        <v>0</v>
      </c>
      <c r="AI85">
        <f t="shared" si="80"/>
        <v>8.2374999999999954</v>
      </c>
      <c r="AJ85">
        <f t="shared" si="81"/>
        <v>0</v>
      </c>
      <c r="AK85">
        <f t="shared" si="82"/>
        <v>11.749833333333333</v>
      </c>
      <c r="AL85">
        <f>SUM(AF85:AK85)</f>
        <v>27.542001410256404</v>
      </c>
      <c r="AM85">
        <f>AL85*$AM$37</f>
        <v>168887.55264769227</v>
      </c>
      <c r="AN85">
        <f>AM85*$AN$37</f>
        <v>0.60799518953169218</v>
      </c>
      <c r="AO85">
        <f>AO84+AN85</f>
        <v>1.9975865005663651</v>
      </c>
    </row>
    <row r="86" spans="2:41">
      <c r="C86" t="s">
        <v>35</v>
      </c>
      <c r="N86">
        <f>Tables!AB27</f>
        <v>9</v>
      </c>
      <c r="O86">
        <f>Tables!AC27</f>
        <v>90</v>
      </c>
      <c r="P86">
        <f>Tables!AD27</f>
        <v>4</v>
      </c>
      <c r="Q86">
        <f>Tables!AE27</f>
        <v>6</v>
      </c>
      <c r="R86">
        <f>Tables!AF27</f>
        <v>1</v>
      </c>
      <c r="S86">
        <f t="shared" si="70"/>
        <v>35</v>
      </c>
      <c r="T86">
        <f>SUM(N86:S86)</f>
        <v>145</v>
      </c>
      <c r="U86">
        <f t="shared" si="77"/>
        <v>-12</v>
      </c>
      <c r="X86" s="10">
        <f t="shared" si="71"/>
        <v>182.33333333333337</v>
      </c>
      <c r="Y86" s="4">
        <f t="shared" si="72"/>
        <v>1173.9407766990294</v>
      </c>
      <c r="Z86" s="4">
        <f t="shared" si="73"/>
        <v>1.04</v>
      </c>
      <c r="AA86" s="4">
        <f t="shared" si="74"/>
        <v>19.119999999999997</v>
      </c>
      <c r="AB86" s="4">
        <f t="shared" si="75"/>
        <v>5</v>
      </c>
      <c r="AC86" s="4">
        <f t="shared" si="76"/>
        <v>350</v>
      </c>
      <c r="AD86">
        <f t="shared" ref="AD86:AD99" si="85">SUM(X86:AC86)</f>
        <v>1731.4341100323627</v>
      </c>
      <c r="AF86">
        <f t="shared" si="84"/>
        <v>182.33333333333337</v>
      </c>
      <c r="AG86">
        <f t="shared" si="78"/>
        <v>1197.41959223301</v>
      </c>
      <c r="AH86">
        <f t="shared" si="79"/>
        <v>1.04</v>
      </c>
      <c r="AI86">
        <f t="shared" si="80"/>
        <v>19.119999999999997</v>
      </c>
      <c r="AJ86">
        <f t="shared" si="81"/>
        <v>5</v>
      </c>
      <c r="AK86">
        <f t="shared" si="82"/>
        <v>357</v>
      </c>
      <c r="AL86">
        <f t="shared" ref="AL86:AL98" si="86">SUM(AF86:AK86)</f>
        <v>1761.9129255663433</v>
      </c>
      <c r="AM86">
        <f t="shared" ref="AM86:AM98" si="87">AL86*$AM$37</f>
        <v>10804050.059572818</v>
      </c>
      <c r="AN86">
        <f t="shared" ref="AN86:AN100" si="88">AM86*$AN$37</f>
        <v>38.894580214462145</v>
      </c>
      <c r="AO86">
        <f t="shared" ref="AO86:AO99" si="89">AO85+AN86</f>
        <v>40.892166715028509</v>
      </c>
    </row>
    <row r="87" spans="2:41">
      <c r="C87" t="s">
        <v>36</v>
      </c>
      <c r="N87">
        <f>Tables!AB28</f>
        <v>1</v>
      </c>
      <c r="O87">
        <f>Tables!AC28</f>
        <v>6</v>
      </c>
      <c r="P87">
        <f>Tables!AD28</f>
        <v>0</v>
      </c>
      <c r="Q87">
        <f>Tables!AE28</f>
        <v>1</v>
      </c>
      <c r="R87">
        <f>Tables!AF28</f>
        <v>0</v>
      </c>
      <c r="S87">
        <f t="shared" si="70"/>
        <v>3</v>
      </c>
      <c r="T87">
        <f t="shared" si="83"/>
        <v>11</v>
      </c>
      <c r="U87">
        <f t="shared" si="77"/>
        <v>1</v>
      </c>
      <c r="X87" s="10">
        <f t="shared" si="71"/>
        <v>4.6866666666666665</v>
      </c>
      <c r="Y87" s="4">
        <f t="shared" si="72"/>
        <v>12.07</v>
      </c>
      <c r="Z87" s="4">
        <f t="shared" si="73"/>
        <v>0</v>
      </c>
      <c r="AA87" s="4">
        <f t="shared" si="74"/>
        <v>1.17</v>
      </c>
      <c r="AB87" s="4">
        <f t="shared" si="75"/>
        <v>0</v>
      </c>
      <c r="AC87" s="4">
        <f t="shared" si="76"/>
        <v>0</v>
      </c>
      <c r="AD87">
        <f t="shared" si="85"/>
        <v>17.926666666666669</v>
      </c>
      <c r="AF87">
        <f t="shared" si="84"/>
        <v>4.6866666666666665</v>
      </c>
      <c r="AG87">
        <f t="shared" si="78"/>
        <v>12.311400000000001</v>
      </c>
      <c r="AH87">
        <f t="shared" si="79"/>
        <v>0</v>
      </c>
      <c r="AI87">
        <f t="shared" si="80"/>
        <v>1.17</v>
      </c>
      <c r="AJ87">
        <f t="shared" si="81"/>
        <v>0</v>
      </c>
      <c r="AK87">
        <f t="shared" si="82"/>
        <v>0</v>
      </c>
      <c r="AL87">
        <f t="shared" si="86"/>
        <v>18.168066666666668</v>
      </c>
      <c r="AM87">
        <f t="shared" si="87"/>
        <v>111406.58480000001</v>
      </c>
      <c r="AN87">
        <f t="shared" si="88"/>
        <v>0.40106370528000002</v>
      </c>
      <c r="AO87">
        <f t="shared" si="89"/>
        <v>41.293230420308511</v>
      </c>
    </row>
    <row r="88" spans="2:41">
      <c r="C88" t="s">
        <v>37</v>
      </c>
      <c r="N88">
        <f>Tables!AB29</f>
        <v>130</v>
      </c>
      <c r="O88">
        <f>Tables!AC29</f>
        <v>90</v>
      </c>
      <c r="P88">
        <f>Tables!AD29</f>
        <v>0</v>
      </c>
      <c r="Q88">
        <f>Tables!AE29</f>
        <v>34</v>
      </c>
      <c r="R88">
        <f>Tables!AF29</f>
        <v>0</v>
      </c>
      <c r="S88">
        <f t="shared" si="70"/>
        <v>233</v>
      </c>
      <c r="T88">
        <f t="shared" si="83"/>
        <v>487</v>
      </c>
      <c r="U88">
        <f t="shared" si="77"/>
        <v>60</v>
      </c>
      <c r="X88" s="10">
        <f t="shared" si="71"/>
        <v>26.665116279069768</v>
      </c>
      <c r="Y88" s="4">
        <f t="shared" si="72"/>
        <v>22.210526315789476</v>
      </c>
      <c r="Z88" s="4">
        <f t="shared" si="73"/>
        <v>0</v>
      </c>
      <c r="AA88" s="4">
        <f t="shared" si="74"/>
        <v>11.146486486486488</v>
      </c>
      <c r="AB88" s="4">
        <f t="shared" si="75"/>
        <v>0</v>
      </c>
      <c r="AC88" s="4">
        <f t="shared" si="76"/>
        <v>27.3046875</v>
      </c>
      <c r="AD88">
        <f t="shared" si="85"/>
        <v>87.326816581345724</v>
      </c>
      <c r="AF88">
        <f t="shared" si="84"/>
        <v>26.665116279069768</v>
      </c>
      <c r="AG88">
        <f t="shared" si="78"/>
        <v>22.654736842105265</v>
      </c>
      <c r="AH88">
        <f t="shared" si="79"/>
        <v>0</v>
      </c>
      <c r="AI88">
        <f t="shared" si="80"/>
        <v>11.146486486486488</v>
      </c>
      <c r="AJ88">
        <f t="shared" si="81"/>
        <v>0</v>
      </c>
      <c r="AK88">
        <f t="shared" si="82"/>
        <v>27.850781250000001</v>
      </c>
      <c r="AL88">
        <f t="shared" si="86"/>
        <v>88.317120857661521</v>
      </c>
      <c r="AM88">
        <f t="shared" si="87"/>
        <v>541560.58509918046</v>
      </c>
      <c r="AN88">
        <f t="shared" si="88"/>
        <v>1.9496181063570497</v>
      </c>
      <c r="AO88">
        <f t="shared" si="89"/>
        <v>43.242848526665561</v>
      </c>
    </row>
    <row r="89" spans="2:41">
      <c r="C89" t="s">
        <v>38</v>
      </c>
      <c r="N89">
        <f>Tables!AB30</f>
        <v>7</v>
      </c>
      <c r="O89">
        <f>Tables!AC30</f>
        <v>60</v>
      </c>
      <c r="P89">
        <f>Tables!AD30</f>
        <v>3</v>
      </c>
      <c r="Q89">
        <f>Tables!AE30</f>
        <v>18</v>
      </c>
      <c r="R89">
        <f>Tables!AF30</f>
        <v>2</v>
      </c>
      <c r="S89">
        <f t="shared" si="70"/>
        <v>48</v>
      </c>
      <c r="T89">
        <f t="shared" si="83"/>
        <v>138</v>
      </c>
      <c r="U89">
        <f t="shared" si="77"/>
        <v>15</v>
      </c>
      <c r="X89" s="10">
        <f t="shared" si="71"/>
        <v>77.866253684210506</v>
      </c>
      <c r="Y89" s="4">
        <f t="shared" si="72"/>
        <v>187.29882352941181</v>
      </c>
      <c r="Z89" s="4">
        <f t="shared" si="73"/>
        <v>4.1280000000000001</v>
      </c>
      <c r="AA89" s="4">
        <f t="shared" si="74"/>
        <v>35.108571428571423</v>
      </c>
      <c r="AB89" s="4">
        <f t="shared" si="75"/>
        <v>4.6150000000000002</v>
      </c>
      <c r="AC89" s="4">
        <f t="shared" si="76"/>
        <v>116.39999999999999</v>
      </c>
      <c r="AD89">
        <f t="shared" si="85"/>
        <v>425.41664864219376</v>
      </c>
      <c r="AF89">
        <f t="shared" si="84"/>
        <v>77.866253684210506</v>
      </c>
      <c r="AG89">
        <f t="shared" si="78"/>
        <v>191.04480000000004</v>
      </c>
      <c r="AH89">
        <f t="shared" si="79"/>
        <v>4.1280000000000001</v>
      </c>
      <c r="AI89">
        <f t="shared" si="80"/>
        <v>35.108571428571423</v>
      </c>
      <c r="AJ89">
        <f t="shared" si="81"/>
        <v>4.6150000000000002</v>
      </c>
      <c r="AK89">
        <f t="shared" si="82"/>
        <v>118.72799999999999</v>
      </c>
      <c r="AL89">
        <f t="shared" si="86"/>
        <v>431.49062511278197</v>
      </c>
      <c r="AM89">
        <f t="shared" si="87"/>
        <v>2645900.5131915789</v>
      </c>
      <c r="AN89">
        <f t="shared" si="88"/>
        <v>9.5252418474896832</v>
      </c>
      <c r="AO89">
        <f t="shared" si="89"/>
        <v>52.768090374155243</v>
      </c>
    </row>
    <row r="90" spans="2:41">
      <c r="C90" t="s">
        <v>39</v>
      </c>
      <c r="N90">
        <f>Tables!AB31</f>
        <v>30</v>
      </c>
      <c r="O90">
        <f>Tables!AC31</f>
        <v>28</v>
      </c>
      <c r="P90">
        <f>Tables!AD31</f>
        <v>0</v>
      </c>
      <c r="Q90">
        <f>Tables!AE31</f>
        <v>0</v>
      </c>
      <c r="R90">
        <f>Tables!AF31</f>
        <v>5</v>
      </c>
      <c r="S90">
        <f t="shared" si="70"/>
        <v>28</v>
      </c>
      <c r="T90">
        <f t="shared" si="83"/>
        <v>91</v>
      </c>
      <c r="U90">
        <f t="shared" si="77"/>
        <v>5</v>
      </c>
      <c r="X90" s="10">
        <f t="shared" si="71"/>
        <v>58.256603773584899</v>
      </c>
      <c r="Y90" s="4">
        <f t="shared" si="72"/>
        <v>99.78</v>
      </c>
      <c r="Z90" s="4">
        <f t="shared" si="73"/>
        <v>0</v>
      </c>
      <c r="AA90" s="4">
        <f t="shared" si="74"/>
        <v>0</v>
      </c>
      <c r="AB90" s="4">
        <f t="shared" si="75"/>
        <v>4.40625</v>
      </c>
      <c r="AC90" s="4">
        <f t="shared" si="76"/>
        <v>112</v>
      </c>
      <c r="AD90">
        <f t="shared" si="85"/>
        <v>274.44285377358489</v>
      </c>
      <c r="AF90">
        <f t="shared" si="84"/>
        <v>58.256603773584899</v>
      </c>
      <c r="AG90">
        <f t="shared" si="78"/>
        <v>101.7756</v>
      </c>
      <c r="AH90">
        <f t="shared" si="79"/>
        <v>0</v>
      </c>
      <c r="AI90">
        <f t="shared" si="80"/>
        <v>0</v>
      </c>
      <c r="AJ90">
        <f t="shared" si="81"/>
        <v>4.40625</v>
      </c>
      <c r="AK90">
        <f t="shared" si="82"/>
        <v>114.24</v>
      </c>
      <c r="AL90">
        <f t="shared" si="86"/>
        <v>278.67845377358492</v>
      </c>
      <c r="AM90">
        <f t="shared" si="87"/>
        <v>1708856.2785396227</v>
      </c>
      <c r="AN90">
        <f t="shared" si="88"/>
        <v>6.1518826027426412</v>
      </c>
      <c r="AO90">
        <f t="shared" si="89"/>
        <v>58.919972976897881</v>
      </c>
    </row>
    <row r="91" spans="2:41">
      <c r="C91" t="s">
        <v>40</v>
      </c>
      <c r="N91">
        <f>Tables!AB32</f>
        <v>28</v>
      </c>
      <c r="O91">
        <f>Tables!AC32</f>
        <v>75</v>
      </c>
      <c r="P91">
        <f>Tables!AD32</f>
        <v>7</v>
      </c>
      <c r="Q91">
        <f>Tables!AE32</f>
        <v>20</v>
      </c>
      <c r="R91">
        <f>Tables!AF32</f>
        <v>0</v>
      </c>
      <c r="S91">
        <f t="shared" si="70"/>
        <v>65</v>
      </c>
      <c r="T91">
        <f t="shared" si="83"/>
        <v>195</v>
      </c>
      <c r="U91">
        <f t="shared" si="77"/>
        <v>10</v>
      </c>
      <c r="X91" s="10">
        <f t="shared" si="71"/>
        <v>75.1666666666667</v>
      </c>
      <c r="Y91" s="4">
        <f t="shared" si="72"/>
        <v>70.700431034482776</v>
      </c>
      <c r="Z91" s="4">
        <f t="shared" si="73"/>
        <v>5.229000000000001</v>
      </c>
      <c r="AA91" s="4">
        <f t="shared" si="74"/>
        <v>0</v>
      </c>
      <c r="AB91" s="4">
        <f t="shared" si="75"/>
        <v>0</v>
      </c>
      <c r="AC91" s="4">
        <f t="shared" si="76"/>
        <v>97.5</v>
      </c>
      <c r="AD91">
        <f t="shared" si="85"/>
        <v>248.59609770114949</v>
      </c>
      <c r="AF91">
        <f t="shared" si="84"/>
        <v>75.1666666666667</v>
      </c>
      <c r="AG91">
        <f t="shared" si="78"/>
        <v>72.114439655172433</v>
      </c>
      <c r="AH91">
        <f t="shared" si="79"/>
        <v>5.229000000000001</v>
      </c>
      <c r="AI91">
        <f t="shared" si="80"/>
        <v>0</v>
      </c>
      <c r="AJ91">
        <f t="shared" si="81"/>
        <v>0</v>
      </c>
      <c r="AK91">
        <f t="shared" si="82"/>
        <v>99.45</v>
      </c>
      <c r="AL91">
        <f t="shared" si="86"/>
        <v>251.96010632183913</v>
      </c>
      <c r="AM91">
        <f t="shared" si="87"/>
        <v>1545019.3719655175</v>
      </c>
      <c r="AN91">
        <f t="shared" si="88"/>
        <v>5.5620697390758629</v>
      </c>
      <c r="AO91">
        <f t="shared" si="89"/>
        <v>64.482042715973748</v>
      </c>
    </row>
    <row r="92" spans="2:41">
      <c r="C92" t="s">
        <v>41</v>
      </c>
      <c r="N92">
        <f>Tables!AB33</f>
        <v>30</v>
      </c>
      <c r="O92">
        <f>Tables!AC33</f>
        <v>52</v>
      </c>
      <c r="P92">
        <f>Tables!AD33</f>
        <v>6</v>
      </c>
      <c r="Q92">
        <f>Tables!AE33</f>
        <v>15</v>
      </c>
      <c r="R92">
        <f>Tables!AF33</f>
        <v>5</v>
      </c>
      <c r="S92">
        <f t="shared" si="70"/>
        <v>71</v>
      </c>
      <c r="T92">
        <f t="shared" si="83"/>
        <v>179</v>
      </c>
      <c r="U92">
        <f t="shared" si="77"/>
        <v>20</v>
      </c>
      <c r="X92" s="10">
        <f t="shared" si="71"/>
        <v>127.8052631578947</v>
      </c>
      <c r="Y92" s="4">
        <f t="shared" si="72"/>
        <v>91.738636363636417</v>
      </c>
      <c r="Z92" s="4">
        <f t="shared" si="73"/>
        <v>9.3374999999999986</v>
      </c>
      <c r="AA92" s="4">
        <f t="shared" si="74"/>
        <v>0</v>
      </c>
      <c r="AB92" s="4">
        <f t="shared" si="75"/>
        <v>9.3333333333333321</v>
      </c>
      <c r="AC92" s="4">
        <f t="shared" si="76"/>
        <v>301.75</v>
      </c>
      <c r="AD92">
        <f t="shared" si="85"/>
        <v>539.96473285486445</v>
      </c>
      <c r="AF92">
        <f t="shared" si="84"/>
        <v>127.8052631578947</v>
      </c>
      <c r="AG92">
        <f t="shared" si="78"/>
        <v>93.573409090909138</v>
      </c>
      <c r="AH92">
        <f t="shared" si="79"/>
        <v>9.3374999999999986</v>
      </c>
      <c r="AI92">
        <f t="shared" si="80"/>
        <v>0</v>
      </c>
      <c r="AJ92">
        <f t="shared" si="81"/>
        <v>9.3333333333333321</v>
      </c>
      <c r="AK92">
        <f t="shared" si="82"/>
        <v>307.78500000000003</v>
      </c>
      <c r="AL92">
        <f t="shared" si="86"/>
        <v>547.83450558213724</v>
      </c>
      <c r="AM92">
        <f t="shared" si="87"/>
        <v>3359321.1882296656</v>
      </c>
      <c r="AN92">
        <f t="shared" si="88"/>
        <v>12.093556277626796</v>
      </c>
      <c r="AO92">
        <f t="shared" si="89"/>
        <v>76.575598993600551</v>
      </c>
    </row>
    <row r="93" spans="2:41">
      <c r="C93" t="s">
        <v>42</v>
      </c>
      <c r="N93">
        <f>Tables!AB34</f>
        <v>2</v>
      </c>
      <c r="O93">
        <f>Tables!AC34</f>
        <v>25</v>
      </c>
      <c r="P93">
        <f>Tables!AD34</f>
        <v>5</v>
      </c>
      <c r="Q93">
        <f>Tables!AE34</f>
        <v>18</v>
      </c>
      <c r="R93">
        <f>Tables!AF34</f>
        <v>4</v>
      </c>
      <c r="S93">
        <f t="shared" si="70"/>
        <v>30</v>
      </c>
      <c r="T93">
        <f t="shared" si="83"/>
        <v>84</v>
      </c>
      <c r="U93">
        <f t="shared" si="77"/>
        <v>12</v>
      </c>
      <c r="X93" s="10">
        <f t="shared" si="71"/>
        <v>3.2714285714285714</v>
      </c>
      <c r="Y93" s="4">
        <f t="shared" si="72"/>
        <v>37.761875000000003</v>
      </c>
      <c r="Z93" s="4">
        <f t="shared" si="73"/>
        <v>4.333333333333333</v>
      </c>
      <c r="AA93" s="4">
        <f t="shared" si="74"/>
        <v>0</v>
      </c>
      <c r="AB93" s="4">
        <f t="shared" si="75"/>
        <v>5.04</v>
      </c>
      <c r="AC93" s="4">
        <f t="shared" si="76"/>
        <v>26.25</v>
      </c>
      <c r="AD93">
        <f t="shared" si="85"/>
        <v>76.656636904761911</v>
      </c>
      <c r="AF93">
        <f t="shared" si="84"/>
        <v>3.2714285714285714</v>
      </c>
      <c r="AG93">
        <f t="shared" si="78"/>
        <v>38.517112500000003</v>
      </c>
      <c r="AH93">
        <f t="shared" si="79"/>
        <v>4.333333333333333</v>
      </c>
      <c r="AI93">
        <f t="shared" si="80"/>
        <v>0</v>
      </c>
      <c r="AJ93">
        <f t="shared" si="81"/>
        <v>5.04</v>
      </c>
      <c r="AK93">
        <f t="shared" si="82"/>
        <v>26.774999999999999</v>
      </c>
      <c r="AL93">
        <f t="shared" si="86"/>
        <v>77.936874404761909</v>
      </c>
      <c r="AM93">
        <f t="shared" si="87"/>
        <v>477908.91385000001</v>
      </c>
      <c r="AN93">
        <f t="shared" si="88"/>
        <v>1.7204720898599999</v>
      </c>
      <c r="AO93">
        <f t="shared" si="89"/>
        <v>78.296071083460546</v>
      </c>
    </row>
    <row r="94" spans="2:41">
      <c r="C94" t="s">
        <v>43</v>
      </c>
      <c r="N94">
        <f>Tables!AB35</f>
        <v>5</v>
      </c>
      <c r="O94">
        <f>Tables!AC35</f>
        <v>15</v>
      </c>
      <c r="P94">
        <f>Tables!AD35</f>
        <v>0</v>
      </c>
      <c r="Q94">
        <f>Tables!AE35</f>
        <v>4</v>
      </c>
      <c r="R94">
        <f>Tables!AF35</f>
        <v>0</v>
      </c>
      <c r="S94">
        <f t="shared" si="70"/>
        <v>17</v>
      </c>
      <c r="T94">
        <f t="shared" si="83"/>
        <v>41</v>
      </c>
      <c r="U94">
        <f t="shared" si="77"/>
        <v>3</v>
      </c>
      <c r="X94" s="10">
        <f t="shared" si="71"/>
        <v>17.76923076923077</v>
      </c>
      <c r="Y94" s="4">
        <f t="shared" si="72"/>
        <v>55.733333333333341</v>
      </c>
      <c r="Z94" s="4">
        <f t="shared" si="73"/>
        <v>0</v>
      </c>
      <c r="AA94" s="4">
        <f t="shared" si="74"/>
        <v>0</v>
      </c>
      <c r="AB94" s="4">
        <f t="shared" si="75"/>
        <v>0</v>
      </c>
      <c r="AC94" s="4">
        <f t="shared" si="76"/>
        <v>607.32500000000005</v>
      </c>
      <c r="AD94">
        <f t="shared" si="85"/>
        <v>680.82756410256411</v>
      </c>
      <c r="AF94">
        <f t="shared" si="84"/>
        <v>17.76923076923077</v>
      </c>
      <c r="AG94">
        <f t="shared" si="78"/>
        <v>56.848000000000006</v>
      </c>
      <c r="AH94">
        <f t="shared" si="79"/>
        <v>0</v>
      </c>
      <c r="AI94">
        <f t="shared" si="80"/>
        <v>0</v>
      </c>
      <c r="AJ94">
        <f t="shared" si="81"/>
        <v>0</v>
      </c>
      <c r="AK94">
        <f t="shared" si="82"/>
        <v>619.47149999999999</v>
      </c>
      <c r="AL94">
        <f t="shared" si="86"/>
        <v>694.08873076923078</v>
      </c>
      <c r="AM94">
        <f t="shared" si="87"/>
        <v>4256152.0970769236</v>
      </c>
      <c r="AN94">
        <f t="shared" si="88"/>
        <v>15.322147549476924</v>
      </c>
      <c r="AO94">
        <f t="shared" si="89"/>
        <v>93.61821863293747</v>
      </c>
    </row>
    <row r="95" spans="2:41">
      <c r="C95" t="s">
        <v>44</v>
      </c>
      <c r="N95">
        <f>Tables!AB36</f>
        <v>0</v>
      </c>
      <c r="O95">
        <f>Tables!AC36</f>
        <v>11</v>
      </c>
      <c r="P95">
        <f>Tables!AD36</f>
        <v>0</v>
      </c>
      <c r="Q95">
        <f>Tables!AE36</f>
        <v>0</v>
      </c>
      <c r="R95">
        <f>Tables!AF36</f>
        <v>0</v>
      </c>
      <c r="S95">
        <f t="shared" si="70"/>
        <v>13</v>
      </c>
      <c r="T95">
        <f t="shared" si="83"/>
        <v>24</v>
      </c>
      <c r="U95">
        <f t="shared" si="77"/>
        <v>4</v>
      </c>
      <c r="X95" s="10">
        <f t="shared" si="71"/>
        <v>0</v>
      </c>
      <c r="Y95" s="4">
        <f t="shared" si="72"/>
        <v>5.201428571428572</v>
      </c>
      <c r="Z95" s="4">
        <f t="shared" si="73"/>
        <v>0</v>
      </c>
      <c r="AA95" s="4">
        <f t="shared" si="74"/>
        <v>0</v>
      </c>
      <c r="AB95" s="4">
        <f t="shared" si="75"/>
        <v>0</v>
      </c>
      <c r="AC95" s="4">
        <f t="shared" si="76"/>
        <v>4.8966666666666665</v>
      </c>
      <c r="AD95">
        <f t="shared" si="85"/>
        <v>10.098095238095238</v>
      </c>
      <c r="AF95">
        <f t="shared" si="84"/>
        <v>0</v>
      </c>
      <c r="AG95">
        <f t="shared" si="78"/>
        <v>5.3054571428571435</v>
      </c>
      <c r="AH95">
        <f t="shared" si="79"/>
        <v>0</v>
      </c>
      <c r="AI95">
        <f t="shared" si="80"/>
        <v>0</v>
      </c>
      <c r="AJ95">
        <f t="shared" si="81"/>
        <v>0</v>
      </c>
      <c r="AK95">
        <f t="shared" si="82"/>
        <v>4.9946000000000002</v>
      </c>
      <c r="AL95">
        <f t="shared" si="86"/>
        <v>10.300057142857144</v>
      </c>
      <c r="AM95">
        <f t="shared" si="87"/>
        <v>63159.950400000002</v>
      </c>
      <c r="AN95">
        <f t="shared" si="88"/>
        <v>0.22737582143999999</v>
      </c>
      <c r="AO95">
        <f t="shared" si="89"/>
        <v>93.845594454377476</v>
      </c>
    </row>
    <row r="96" spans="2:41">
      <c r="C96" t="s">
        <v>45</v>
      </c>
      <c r="N96">
        <f>Tables!AB37</f>
        <v>0</v>
      </c>
      <c r="O96">
        <f>Tables!AC37</f>
        <v>11</v>
      </c>
      <c r="P96">
        <f>Tables!AD37</f>
        <v>1</v>
      </c>
      <c r="Q96">
        <f>Tables!AE37</f>
        <v>3</v>
      </c>
      <c r="R96">
        <f>Tables!AF37</f>
        <v>0</v>
      </c>
      <c r="S96">
        <f t="shared" si="70"/>
        <v>9</v>
      </c>
      <c r="T96">
        <f t="shared" si="83"/>
        <v>24</v>
      </c>
      <c r="U96">
        <f t="shared" si="77"/>
        <v>0</v>
      </c>
      <c r="X96" s="10">
        <f t="shared" si="71"/>
        <v>0</v>
      </c>
      <c r="Y96" s="4">
        <f t="shared" si="72"/>
        <v>0.99799999999999978</v>
      </c>
      <c r="Z96" s="4">
        <f t="shared" si="73"/>
        <v>0.1</v>
      </c>
      <c r="AA96" s="4">
        <f t="shared" si="74"/>
        <v>0.30000000000000004</v>
      </c>
      <c r="AB96" s="4">
        <f t="shared" si="75"/>
        <v>0</v>
      </c>
      <c r="AC96" s="4">
        <f t="shared" si="76"/>
        <v>0.90000000000000013</v>
      </c>
      <c r="AD96">
        <f t="shared" si="85"/>
        <v>2.298</v>
      </c>
      <c r="AF96">
        <f t="shared" si="84"/>
        <v>0</v>
      </c>
      <c r="AG96">
        <f t="shared" si="78"/>
        <v>1.0179599999999998</v>
      </c>
      <c r="AH96">
        <f t="shared" si="79"/>
        <v>0.1</v>
      </c>
      <c r="AI96">
        <f t="shared" si="80"/>
        <v>0.30000000000000004</v>
      </c>
      <c r="AJ96">
        <f t="shared" si="81"/>
        <v>0</v>
      </c>
      <c r="AK96">
        <f t="shared" si="82"/>
        <v>0.91800000000000015</v>
      </c>
      <c r="AL96">
        <f t="shared" si="86"/>
        <v>2.33596</v>
      </c>
      <c r="AM96">
        <f t="shared" si="87"/>
        <v>14324.10672</v>
      </c>
      <c r="AN96">
        <f t="shared" si="88"/>
        <v>5.1566784191999997E-2</v>
      </c>
      <c r="AO96">
        <f t="shared" si="89"/>
        <v>93.897161238569481</v>
      </c>
    </row>
    <row r="97" spans="3:41">
      <c r="C97" t="s">
        <v>46</v>
      </c>
      <c r="N97">
        <f>Tables!AB38</f>
        <v>3</v>
      </c>
      <c r="O97">
        <f>Tables!AC38</f>
        <v>70</v>
      </c>
      <c r="P97">
        <f>Tables!AD38</f>
        <v>0</v>
      </c>
      <c r="Q97">
        <f>Tables!AE38</f>
        <v>3</v>
      </c>
      <c r="R97">
        <f>Tables!AF38</f>
        <v>1</v>
      </c>
      <c r="S97">
        <f t="shared" si="70"/>
        <v>42</v>
      </c>
      <c r="T97">
        <f t="shared" si="83"/>
        <v>119</v>
      </c>
      <c r="U97">
        <f>S97-S75</f>
        <v>17</v>
      </c>
      <c r="X97" s="10">
        <f t="shared" si="71"/>
        <v>10.814999999999998</v>
      </c>
      <c r="Y97" s="4">
        <f t="shared" si="72"/>
        <v>49.368900000000011</v>
      </c>
      <c r="Z97" s="4">
        <f t="shared" si="73"/>
        <v>0</v>
      </c>
      <c r="AA97" s="4">
        <f t="shared" si="74"/>
        <v>0</v>
      </c>
      <c r="AB97" s="4">
        <f t="shared" si="75"/>
        <v>2.2999999999999998</v>
      </c>
      <c r="AC97" s="4">
        <f t="shared" si="76"/>
        <v>27.3</v>
      </c>
      <c r="AD97">
        <f t="shared" si="85"/>
        <v>89.783900000000003</v>
      </c>
      <c r="AF97">
        <f t="shared" si="84"/>
        <v>10.814999999999998</v>
      </c>
      <c r="AG97">
        <f t="shared" si="78"/>
        <v>50.35627800000001</v>
      </c>
      <c r="AH97">
        <f t="shared" si="79"/>
        <v>0</v>
      </c>
      <c r="AI97">
        <f t="shared" si="80"/>
        <v>0</v>
      </c>
      <c r="AJ97">
        <f t="shared" si="81"/>
        <v>2.2999999999999998</v>
      </c>
      <c r="AK97">
        <f t="shared" si="82"/>
        <v>27.846</v>
      </c>
      <c r="AL97">
        <f t="shared" si="86"/>
        <v>91.317278000000002</v>
      </c>
      <c r="AM97">
        <f t="shared" si="87"/>
        <v>559957.54869600001</v>
      </c>
      <c r="AN97">
        <f t="shared" si="88"/>
        <v>2.0158471753055998</v>
      </c>
      <c r="AO97">
        <f t="shared" si="89"/>
        <v>95.913008413875076</v>
      </c>
    </row>
    <row r="98" spans="3:41">
      <c r="C98" t="s">
        <v>47</v>
      </c>
      <c r="N98">
        <f>Tables!AB39</f>
        <v>0</v>
      </c>
      <c r="O98">
        <f>Tables!AC39</f>
        <v>11</v>
      </c>
      <c r="P98">
        <f>Tables!AD39</f>
        <v>0</v>
      </c>
      <c r="Q98">
        <f>Tables!AE39</f>
        <v>0</v>
      </c>
      <c r="R98">
        <f>Tables!AF39</f>
        <v>0</v>
      </c>
      <c r="S98">
        <f t="shared" si="70"/>
        <v>1</v>
      </c>
      <c r="T98">
        <f t="shared" si="83"/>
        <v>12</v>
      </c>
      <c r="U98">
        <f t="shared" si="77"/>
        <v>0</v>
      </c>
      <c r="X98" s="10">
        <f t="shared" si="71"/>
        <v>0</v>
      </c>
      <c r="Y98" s="4">
        <f t="shared" si="72"/>
        <v>6.2855833333333324</v>
      </c>
      <c r="Z98" s="4">
        <f t="shared" si="73"/>
        <v>0</v>
      </c>
      <c r="AA98" s="4">
        <f t="shared" si="74"/>
        <v>0</v>
      </c>
      <c r="AB98" s="4">
        <f t="shared" si="75"/>
        <v>0</v>
      </c>
      <c r="AC98" s="4">
        <f t="shared" si="76"/>
        <v>0</v>
      </c>
      <c r="AD98">
        <f t="shared" si="85"/>
        <v>6.2855833333333324</v>
      </c>
      <c r="AF98">
        <f t="shared" si="84"/>
        <v>0</v>
      </c>
      <c r="AG98">
        <f t="shared" si="78"/>
        <v>6.4112949999999991</v>
      </c>
      <c r="AH98">
        <f t="shared" si="79"/>
        <v>0</v>
      </c>
      <c r="AI98">
        <f t="shared" si="80"/>
        <v>0</v>
      </c>
      <c r="AJ98">
        <f t="shared" si="81"/>
        <v>0</v>
      </c>
      <c r="AK98">
        <f t="shared" si="82"/>
        <v>0</v>
      </c>
      <c r="AL98">
        <f t="shared" si="86"/>
        <v>6.4112949999999991</v>
      </c>
      <c r="AM98">
        <f t="shared" si="87"/>
        <v>39314.060939999996</v>
      </c>
      <c r="AN98">
        <f t="shared" si="88"/>
        <v>0.14153061938399997</v>
      </c>
      <c r="AO98">
        <f t="shared" si="89"/>
        <v>96.054539033259076</v>
      </c>
    </row>
    <row r="99" spans="3:41">
      <c r="C99" t="s">
        <v>15</v>
      </c>
      <c r="N99">
        <f>Tables!AB40</f>
        <v>5</v>
      </c>
      <c r="O99">
        <f>Tables!AC40</f>
        <v>25</v>
      </c>
      <c r="P99">
        <f>Tables!AD40</f>
        <v>0</v>
      </c>
      <c r="Q99">
        <f>Tables!AE40</f>
        <v>3</v>
      </c>
      <c r="R99">
        <f>Tables!AF40</f>
        <v>0</v>
      </c>
      <c r="S99">
        <f t="shared" si="70"/>
        <v>155</v>
      </c>
      <c r="T99">
        <f>SUM(N99:S99)</f>
        <v>188</v>
      </c>
      <c r="U99">
        <f t="shared" si="77"/>
        <v>5</v>
      </c>
      <c r="X99" s="10">
        <f t="shared" si="71"/>
        <v>18.770000000000003</v>
      </c>
      <c r="Y99" s="4">
        <f t="shared" si="72"/>
        <v>153.375</v>
      </c>
      <c r="Z99" s="4">
        <f t="shared" si="73"/>
        <v>0</v>
      </c>
      <c r="AA99" s="4">
        <f t="shared" si="74"/>
        <v>0</v>
      </c>
      <c r="AB99" s="4">
        <f t="shared" si="75"/>
        <v>0</v>
      </c>
      <c r="AC99" s="4">
        <f t="shared" si="76"/>
        <v>1619.539830508475</v>
      </c>
      <c r="AD99">
        <f t="shared" si="85"/>
        <v>1791.684830508475</v>
      </c>
      <c r="AF99">
        <f t="shared" si="84"/>
        <v>18.770000000000003</v>
      </c>
      <c r="AG99">
        <f t="shared" si="78"/>
        <v>156.4425</v>
      </c>
      <c r="AH99">
        <f t="shared" si="79"/>
        <v>0</v>
      </c>
      <c r="AI99">
        <f t="shared" si="80"/>
        <v>0</v>
      </c>
      <c r="AJ99">
        <f t="shared" si="81"/>
        <v>0</v>
      </c>
      <c r="AK99">
        <f t="shared" si="82"/>
        <v>1651.9306271186445</v>
      </c>
      <c r="AL99">
        <f>SUM(AF99:AK99)</f>
        <v>1827.1431271186445</v>
      </c>
      <c r="AM99">
        <f>AL99*$AM$37</f>
        <v>11204041.655491529</v>
      </c>
      <c r="AN99">
        <f t="shared" si="88"/>
        <v>40.334549959769504</v>
      </c>
      <c r="AO99">
        <f t="shared" si="89"/>
        <v>136.38908899302857</v>
      </c>
    </row>
    <row r="100" spans="3:41">
      <c r="U100" s="15">
        <f>SUM(U83:U99)</f>
        <v>174</v>
      </c>
      <c r="AD100">
        <f>SUM(AD83:AD99)</f>
        <v>6072.0029719921249</v>
      </c>
      <c r="AF100" s="15">
        <f t="shared" ref="AF100:AK100" si="90">SUM(AF83:AF99)</f>
        <v>604.43248597900902</v>
      </c>
      <c r="AG100" s="15">
        <f t="shared" si="90"/>
        <v>2035.1303467406497</v>
      </c>
      <c r="AH100" s="15">
        <f t="shared" si="90"/>
        <v>33.68623333333332</v>
      </c>
      <c r="AI100" s="15">
        <f t="shared" si="90"/>
        <v>83.278210088970937</v>
      </c>
      <c r="AJ100" s="15">
        <f t="shared" si="90"/>
        <v>31.494583333333331</v>
      </c>
      <c r="AK100" s="15">
        <f t="shared" si="90"/>
        <v>3390.3633417019778</v>
      </c>
      <c r="AL100" s="15">
        <f>SUM(AL83:AL99)</f>
        <v>6178.385201177276</v>
      </c>
      <c r="AM100">
        <f>SUM(AM83:AM99)</f>
        <v>37885858.053619042</v>
      </c>
      <c r="AN100">
        <f t="shared" si="88"/>
        <v>136.38908899302854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B1:BO100"/>
  <sheetViews>
    <sheetView topLeftCell="A22" zoomScale="70" zoomScaleNormal="70" workbookViewId="0">
      <selection activeCell="H75" sqref="H75"/>
    </sheetView>
  </sheetViews>
  <sheetFormatPr defaultRowHeight="15"/>
  <cols>
    <col min="3" max="3" width="24.5703125" customWidth="1"/>
    <col min="4" max="4" width="16.5703125" customWidth="1"/>
    <col min="5" max="5" width="18.5703125" customWidth="1"/>
    <col min="13" max="13" width="18.7109375" customWidth="1"/>
    <col min="21" max="21" width="17.7109375" customWidth="1"/>
    <col min="24" max="24" width="14.5703125" customWidth="1"/>
    <col min="25" max="29" width="13.85546875" bestFit="1" customWidth="1"/>
    <col min="32" max="32" width="9.140625" customWidth="1"/>
    <col min="39" max="39" width="13.140625" customWidth="1"/>
    <col min="40" max="40" width="13.28515625" bestFit="1" customWidth="1"/>
    <col min="44" max="44" width="18.5703125" customWidth="1"/>
    <col min="50" max="50" width="10.7109375" customWidth="1"/>
    <col min="54" max="54" width="13.140625" customWidth="1"/>
    <col min="57" max="57" width="11.7109375" customWidth="1"/>
    <col min="58" max="58" width="12" customWidth="1"/>
    <col min="259" max="259" width="24.5703125" customWidth="1"/>
    <col min="260" max="260" width="16.5703125" customWidth="1"/>
    <col min="261" max="261" width="18.5703125" customWidth="1"/>
    <col min="269" max="269" width="18.7109375" customWidth="1"/>
    <col min="277" max="277" width="17.7109375" customWidth="1"/>
    <col min="280" max="280" width="14.5703125" customWidth="1"/>
    <col min="281" max="285" width="13.85546875" bestFit="1" customWidth="1"/>
    <col min="295" max="295" width="13.140625" customWidth="1"/>
    <col min="296" max="296" width="13.28515625" bestFit="1" customWidth="1"/>
    <col min="300" max="300" width="18.5703125" customWidth="1"/>
    <col min="306" max="306" width="10.7109375" customWidth="1"/>
    <col min="314" max="314" width="12" customWidth="1"/>
    <col min="515" max="515" width="24.5703125" customWidth="1"/>
    <col min="516" max="516" width="16.5703125" customWidth="1"/>
    <col min="517" max="517" width="18.5703125" customWidth="1"/>
    <col min="525" max="525" width="18.7109375" customWidth="1"/>
    <col min="533" max="533" width="17.7109375" customWidth="1"/>
    <col min="536" max="536" width="14.5703125" customWidth="1"/>
    <col min="537" max="541" width="13.85546875" bestFit="1" customWidth="1"/>
    <col min="551" max="551" width="13.140625" customWidth="1"/>
    <col min="552" max="552" width="13.28515625" bestFit="1" customWidth="1"/>
    <col min="556" max="556" width="18.5703125" customWidth="1"/>
    <col min="562" max="562" width="10.7109375" customWidth="1"/>
    <col min="570" max="570" width="12" customWidth="1"/>
    <col min="771" max="771" width="24.5703125" customWidth="1"/>
    <col min="772" max="772" width="16.5703125" customWidth="1"/>
    <col min="773" max="773" width="18.5703125" customWidth="1"/>
    <col min="781" max="781" width="18.7109375" customWidth="1"/>
    <col min="789" max="789" width="17.7109375" customWidth="1"/>
    <col min="792" max="792" width="14.5703125" customWidth="1"/>
    <col min="793" max="797" width="13.85546875" bestFit="1" customWidth="1"/>
    <col min="807" max="807" width="13.140625" customWidth="1"/>
    <col min="808" max="808" width="13.28515625" bestFit="1" customWidth="1"/>
    <col min="812" max="812" width="18.5703125" customWidth="1"/>
    <col min="818" max="818" width="10.7109375" customWidth="1"/>
    <col min="826" max="826" width="12" customWidth="1"/>
    <col min="1027" max="1027" width="24.5703125" customWidth="1"/>
    <col min="1028" max="1028" width="16.5703125" customWidth="1"/>
    <col min="1029" max="1029" width="18.5703125" customWidth="1"/>
    <col min="1037" max="1037" width="18.7109375" customWidth="1"/>
    <col min="1045" max="1045" width="17.7109375" customWidth="1"/>
    <col min="1048" max="1048" width="14.5703125" customWidth="1"/>
    <col min="1049" max="1053" width="13.85546875" bestFit="1" customWidth="1"/>
    <col min="1063" max="1063" width="13.140625" customWidth="1"/>
    <col min="1064" max="1064" width="13.28515625" bestFit="1" customWidth="1"/>
    <col min="1068" max="1068" width="18.5703125" customWidth="1"/>
    <col min="1074" max="1074" width="10.7109375" customWidth="1"/>
    <col min="1082" max="1082" width="12" customWidth="1"/>
    <col min="1283" max="1283" width="24.5703125" customWidth="1"/>
    <col min="1284" max="1284" width="16.5703125" customWidth="1"/>
    <col min="1285" max="1285" width="18.5703125" customWidth="1"/>
    <col min="1293" max="1293" width="18.7109375" customWidth="1"/>
    <col min="1301" max="1301" width="17.7109375" customWidth="1"/>
    <col min="1304" max="1304" width="14.5703125" customWidth="1"/>
    <col min="1305" max="1309" width="13.85546875" bestFit="1" customWidth="1"/>
    <col min="1319" max="1319" width="13.140625" customWidth="1"/>
    <col min="1320" max="1320" width="13.28515625" bestFit="1" customWidth="1"/>
    <col min="1324" max="1324" width="18.5703125" customWidth="1"/>
    <col min="1330" max="1330" width="10.7109375" customWidth="1"/>
    <col min="1338" max="1338" width="12" customWidth="1"/>
    <col min="1539" max="1539" width="24.5703125" customWidth="1"/>
    <col min="1540" max="1540" width="16.5703125" customWidth="1"/>
    <col min="1541" max="1541" width="18.5703125" customWidth="1"/>
    <col min="1549" max="1549" width="18.7109375" customWidth="1"/>
    <col min="1557" max="1557" width="17.7109375" customWidth="1"/>
    <col min="1560" max="1560" width="14.5703125" customWidth="1"/>
    <col min="1561" max="1565" width="13.85546875" bestFit="1" customWidth="1"/>
    <col min="1575" max="1575" width="13.140625" customWidth="1"/>
    <col min="1576" max="1576" width="13.28515625" bestFit="1" customWidth="1"/>
    <col min="1580" max="1580" width="18.5703125" customWidth="1"/>
    <col min="1586" max="1586" width="10.7109375" customWidth="1"/>
    <col min="1594" max="1594" width="12" customWidth="1"/>
    <col min="1795" max="1795" width="24.5703125" customWidth="1"/>
    <col min="1796" max="1796" width="16.5703125" customWidth="1"/>
    <col min="1797" max="1797" width="18.5703125" customWidth="1"/>
    <col min="1805" max="1805" width="18.7109375" customWidth="1"/>
    <col min="1813" max="1813" width="17.7109375" customWidth="1"/>
    <col min="1816" max="1816" width="14.5703125" customWidth="1"/>
    <col min="1817" max="1821" width="13.85546875" bestFit="1" customWidth="1"/>
    <col min="1831" max="1831" width="13.140625" customWidth="1"/>
    <col min="1832" max="1832" width="13.28515625" bestFit="1" customWidth="1"/>
    <col min="1836" max="1836" width="18.5703125" customWidth="1"/>
    <col min="1842" max="1842" width="10.7109375" customWidth="1"/>
    <col min="1850" max="1850" width="12" customWidth="1"/>
    <col min="2051" max="2051" width="24.5703125" customWidth="1"/>
    <col min="2052" max="2052" width="16.5703125" customWidth="1"/>
    <col min="2053" max="2053" width="18.5703125" customWidth="1"/>
    <col min="2061" max="2061" width="18.7109375" customWidth="1"/>
    <col min="2069" max="2069" width="17.7109375" customWidth="1"/>
    <col min="2072" max="2072" width="14.5703125" customWidth="1"/>
    <col min="2073" max="2077" width="13.85546875" bestFit="1" customWidth="1"/>
    <col min="2087" max="2087" width="13.140625" customWidth="1"/>
    <col min="2088" max="2088" width="13.28515625" bestFit="1" customWidth="1"/>
    <col min="2092" max="2092" width="18.5703125" customWidth="1"/>
    <col min="2098" max="2098" width="10.7109375" customWidth="1"/>
    <col min="2106" max="2106" width="12" customWidth="1"/>
    <col min="2307" max="2307" width="24.5703125" customWidth="1"/>
    <col min="2308" max="2308" width="16.5703125" customWidth="1"/>
    <col min="2309" max="2309" width="18.5703125" customWidth="1"/>
    <col min="2317" max="2317" width="18.7109375" customWidth="1"/>
    <col min="2325" max="2325" width="17.7109375" customWidth="1"/>
    <col min="2328" max="2328" width="14.5703125" customWidth="1"/>
    <col min="2329" max="2333" width="13.85546875" bestFit="1" customWidth="1"/>
    <col min="2343" max="2343" width="13.140625" customWidth="1"/>
    <col min="2344" max="2344" width="13.28515625" bestFit="1" customWidth="1"/>
    <col min="2348" max="2348" width="18.5703125" customWidth="1"/>
    <col min="2354" max="2354" width="10.7109375" customWidth="1"/>
    <col min="2362" max="2362" width="12" customWidth="1"/>
    <col min="2563" max="2563" width="24.5703125" customWidth="1"/>
    <col min="2564" max="2564" width="16.5703125" customWidth="1"/>
    <col min="2565" max="2565" width="18.5703125" customWidth="1"/>
    <col min="2573" max="2573" width="18.7109375" customWidth="1"/>
    <col min="2581" max="2581" width="17.7109375" customWidth="1"/>
    <col min="2584" max="2584" width="14.5703125" customWidth="1"/>
    <col min="2585" max="2589" width="13.85546875" bestFit="1" customWidth="1"/>
    <col min="2599" max="2599" width="13.140625" customWidth="1"/>
    <col min="2600" max="2600" width="13.28515625" bestFit="1" customWidth="1"/>
    <col min="2604" max="2604" width="18.5703125" customWidth="1"/>
    <col min="2610" max="2610" width="10.7109375" customWidth="1"/>
    <col min="2618" max="2618" width="12" customWidth="1"/>
    <col min="2819" max="2819" width="24.5703125" customWidth="1"/>
    <col min="2820" max="2820" width="16.5703125" customWidth="1"/>
    <col min="2821" max="2821" width="18.5703125" customWidth="1"/>
    <col min="2829" max="2829" width="18.7109375" customWidth="1"/>
    <col min="2837" max="2837" width="17.7109375" customWidth="1"/>
    <col min="2840" max="2840" width="14.5703125" customWidth="1"/>
    <col min="2841" max="2845" width="13.85546875" bestFit="1" customWidth="1"/>
    <col min="2855" max="2855" width="13.140625" customWidth="1"/>
    <col min="2856" max="2856" width="13.28515625" bestFit="1" customWidth="1"/>
    <col min="2860" max="2860" width="18.5703125" customWidth="1"/>
    <col min="2866" max="2866" width="10.7109375" customWidth="1"/>
    <col min="2874" max="2874" width="12" customWidth="1"/>
    <col min="3075" max="3075" width="24.5703125" customWidth="1"/>
    <col min="3076" max="3076" width="16.5703125" customWidth="1"/>
    <col min="3077" max="3077" width="18.5703125" customWidth="1"/>
    <col min="3085" max="3085" width="18.7109375" customWidth="1"/>
    <col min="3093" max="3093" width="17.7109375" customWidth="1"/>
    <col min="3096" max="3096" width="14.5703125" customWidth="1"/>
    <col min="3097" max="3101" width="13.85546875" bestFit="1" customWidth="1"/>
    <col min="3111" max="3111" width="13.140625" customWidth="1"/>
    <col min="3112" max="3112" width="13.28515625" bestFit="1" customWidth="1"/>
    <col min="3116" max="3116" width="18.5703125" customWidth="1"/>
    <col min="3122" max="3122" width="10.7109375" customWidth="1"/>
    <col min="3130" max="3130" width="12" customWidth="1"/>
    <col min="3331" max="3331" width="24.5703125" customWidth="1"/>
    <col min="3332" max="3332" width="16.5703125" customWidth="1"/>
    <col min="3333" max="3333" width="18.5703125" customWidth="1"/>
    <col min="3341" max="3341" width="18.7109375" customWidth="1"/>
    <col min="3349" max="3349" width="17.7109375" customWidth="1"/>
    <col min="3352" max="3352" width="14.5703125" customWidth="1"/>
    <col min="3353" max="3357" width="13.85546875" bestFit="1" customWidth="1"/>
    <col min="3367" max="3367" width="13.140625" customWidth="1"/>
    <col min="3368" max="3368" width="13.28515625" bestFit="1" customWidth="1"/>
    <col min="3372" max="3372" width="18.5703125" customWidth="1"/>
    <col min="3378" max="3378" width="10.7109375" customWidth="1"/>
    <col min="3386" max="3386" width="12" customWidth="1"/>
    <col min="3587" max="3587" width="24.5703125" customWidth="1"/>
    <col min="3588" max="3588" width="16.5703125" customWidth="1"/>
    <col min="3589" max="3589" width="18.5703125" customWidth="1"/>
    <col min="3597" max="3597" width="18.7109375" customWidth="1"/>
    <col min="3605" max="3605" width="17.7109375" customWidth="1"/>
    <col min="3608" max="3608" width="14.5703125" customWidth="1"/>
    <col min="3609" max="3613" width="13.85546875" bestFit="1" customWidth="1"/>
    <col min="3623" max="3623" width="13.140625" customWidth="1"/>
    <col min="3624" max="3624" width="13.28515625" bestFit="1" customWidth="1"/>
    <col min="3628" max="3628" width="18.5703125" customWidth="1"/>
    <col min="3634" max="3634" width="10.7109375" customWidth="1"/>
    <col min="3642" max="3642" width="12" customWidth="1"/>
    <col min="3843" max="3843" width="24.5703125" customWidth="1"/>
    <col min="3844" max="3844" width="16.5703125" customWidth="1"/>
    <col min="3845" max="3845" width="18.5703125" customWidth="1"/>
    <col min="3853" max="3853" width="18.7109375" customWidth="1"/>
    <col min="3861" max="3861" width="17.7109375" customWidth="1"/>
    <col min="3864" max="3864" width="14.5703125" customWidth="1"/>
    <col min="3865" max="3869" width="13.85546875" bestFit="1" customWidth="1"/>
    <col min="3879" max="3879" width="13.140625" customWidth="1"/>
    <col min="3880" max="3880" width="13.28515625" bestFit="1" customWidth="1"/>
    <col min="3884" max="3884" width="18.5703125" customWidth="1"/>
    <col min="3890" max="3890" width="10.7109375" customWidth="1"/>
    <col min="3898" max="3898" width="12" customWidth="1"/>
    <col min="4099" max="4099" width="24.5703125" customWidth="1"/>
    <col min="4100" max="4100" width="16.5703125" customWidth="1"/>
    <col min="4101" max="4101" width="18.5703125" customWidth="1"/>
    <col min="4109" max="4109" width="18.7109375" customWidth="1"/>
    <col min="4117" max="4117" width="17.7109375" customWidth="1"/>
    <col min="4120" max="4120" width="14.5703125" customWidth="1"/>
    <col min="4121" max="4125" width="13.85546875" bestFit="1" customWidth="1"/>
    <col min="4135" max="4135" width="13.140625" customWidth="1"/>
    <col min="4136" max="4136" width="13.28515625" bestFit="1" customWidth="1"/>
    <col min="4140" max="4140" width="18.5703125" customWidth="1"/>
    <col min="4146" max="4146" width="10.7109375" customWidth="1"/>
    <col min="4154" max="4154" width="12" customWidth="1"/>
    <col min="4355" max="4355" width="24.5703125" customWidth="1"/>
    <col min="4356" max="4356" width="16.5703125" customWidth="1"/>
    <col min="4357" max="4357" width="18.5703125" customWidth="1"/>
    <col min="4365" max="4365" width="18.7109375" customWidth="1"/>
    <col min="4373" max="4373" width="17.7109375" customWidth="1"/>
    <col min="4376" max="4376" width="14.5703125" customWidth="1"/>
    <col min="4377" max="4381" width="13.85546875" bestFit="1" customWidth="1"/>
    <col min="4391" max="4391" width="13.140625" customWidth="1"/>
    <col min="4392" max="4392" width="13.28515625" bestFit="1" customWidth="1"/>
    <col min="4396" max="4396" width="18.5703125" customWidth="1"/>
    <col min="4402" max="4402" width="10.7109375" customWidth="1"/>
    <col min="4410" max="4410" width="12" customWidth="1"/>
    <col min="4611" max="4611" width="24.5703125" customWidth="1"/>
    <col min="4612" max="4612" width="16.5703125" customWidth="1"/>
    <col min="4613" max="4613" width="18.5703125" customWidth="1"/>
    <col min="4621" max="4621" width="18.7109375" customWidth="1"/>
    <col min="4629" max="4629" width="17.7109375" customWidth="1"/>
    <col min="4632" max="4632" width="14.5703125" customWidth="1"/>
    <col min="4633" max="4637" width="13.85546875" bestFit="1" customWidth="1"/>
    <col min="4647" max="4647" width="13.140625" customWidth="1"/>
    <col min="4648" max="4648" width="13.28515625" bestFit="1" customWidth="1"/>
    <col min="4652" max="4652" width="18.5703125" customWidth="1"/>
    <col min="4658" max="4658" width="10.7109375" customWidth="1"/>
    <col min="4666" max="4666" width="12" customWidth="1"/>
    <col min="4867" max="4867" width="24.5703125" customWidth="1"/>
    <col min="4868" max="4868" width="16.5703125" customWidth="1"/>
    <col min="4869" max="4869" width="18.5703125" customWidth="1"/>
    <col min="4877" max="4877" width="18.7109375" customWidth="1"/>
    <col min="4885" max="4885" width="17.7109375" customWidth="1"/>
    <col min="4888" max="4888" width="14.5703125" customWidth="1"/>
    <col min="4889" max="4893" width="13.85546875" bestFit="1" customWidth="1"/>
    <col min="4903" max="4903" width="13.140625" customWidth="1"/>
    <col min="4904" max="4904" width="13.28515625" bestFit="1" customWidth="1"/>
    <col min="4908" max="4908" width="18.5703125" customWidth="1"/>
    <col min="4914" max="4914" width="10.7109375" customWidth="1"/>
    <col min="4922" max="4922" width="12" customWidth="1"/>
    <col min="5123" max="5123" width="24.5703125" customWidth="1"/>
    <col min="5124" max="5124" width="16.5703125" customWidth="1"/>
    <col min="5125" max="5125" width="18.5703125" customWidth="1"/>
    <col min="5133" max="5133" width="18.7109375" customWidth="1"/>
    <col min="5141" max="5141" width="17.7109375" customWidth="1"/>
    <col min="5144" max="5144" width="14.5703125" customWidth="1"/>
    <col min="5145" max="5149" width="13.85546875" bestFit="1" customWidth="1"/>
    <col min="5159" max="5159" width="13.140625" customWidth="1"/>
    <col min="5160" max="5160" width="13.28515625" bestFit="1" customWidth="1"/>
    <col min="5164" max="5164" width="18.5703125" customWidth="1"/>
    <col min="5170" max="5170" width="10.7109375" customWidth="1"/>
    <col min="5178" max="5178" width="12" customWidth="1"/>
    <col min="5379" max="5379" width="24.5703125" customWidth="1"/>
    <col min="5380" max="5380" width="16.5703125" customWidth="1"/>
    <col min="5381" max="5381" width="18.5703125" customWidth="1"/>
    <col min="5389" max="5389" width="18.7109375" customWidth="1"/>
    <col min="5397" max="5397" width="17.7109375" customWidth="1"/>
    <col min="5400" max="5400" width="14.5703125" customWidth="1"/>
    <col min="5401" max="5405" width="13.85546875" bestFit="1" customWidth="1"/>
    <col min="5415" max="5415" width="13.140625" customWidth="1"/>
    <col min="5416" max="5416" width="13.28515625" bestFit="1" customWidth="1"/>
    <col min="5420" max="5420" width="18.5703125" customWidth="1"/>
    <col min="5426" max="5426" width="10.7109375" customWidth="1"/>
    <col min="5434" max="5434" width="12" customWidth="1"/>
    <col min="5635" max="5635" width="24.5703125" customWidth="1"/>
    <col min="5636" max="5636" width="16.5703125" customWidth="1"/>
    <col min="5637" max="5637" width="18.5703125" customWidth="1"/>
    <col min="5645" max="5645" width="18.7109375" customWidth="1"/>
    <col min="5653" max="5653" width="17.7109375" customWidth="1"/>
    <col min="5656" max="5656" width="14.5703125" customWidth="1"/>
    <col min="5657" max="5661" width="13.85546875" bestFit="1" customWidth="1"/>
    <col min="5671" max="5671" width="13.140625" customWidth="1"/>
    <col min="5672" max="5672" width="13.28515625" bestFit="1" customWidth="1"/>
    <col min="5676" max="5676" width="18.5703125" customWidth="1"/>
    <col min="5682" max="5682" width="10.7109375" customWidth="1"/>
    <col min="5690" max="5690" width="12" customWidth="1"/>
    <col min="5891" max="5891" width="24.5703125" customWidth="1"/>
    <col min="5892" max="5892" width="16.5703125" customWidth="1"/>
    <col min="5893" max="5893" width="18.5703125" customWidth="1"/>
    <col min="5901" max="5901" width="18.7109375" customWidth="1"/>
    <col min="5909" max="5909" width="17.7109375" customWidth="1"/>
    <col min="5912" max="5912" width="14.5703125" customWidth="1"/>
    <col min="5913" max="5917" width="13.85546875" bestFit="1" customWidth="1"/>
    <col min="5927" max="5927" width="13.140625" customWidth="1"/>
    <col min="5928" max="5928" width="13.28515625" bestFit="1" customWidth="1"/>
    <col min="5932" max="5932" width="18.5703125" customWidth="1"/>
    <col min="5938" max="5938" width="10.7109375" customWidth="1"/>
    <col min="5946" max="5946" width="12" customWidth="1"/>
    <col min="6147" max="6147" width="24.5703125" customWidth="1"/>
    <col min="6148" max="6148" width="16.5703125" customWidth="1"/>
    <col min="6149" max="6149" width="18.5703125" customWidth="1"/>
    <col min="6157" max="6157" width="18.7109375" customWidth="1"/>
    <col min="6165" max="6165" width="17.7109375" customWidth="1"/>
    <col min="6168" max="6168" width="14.5703125" customWidth="1"/>
    <col min="6169" max="6173" width="13.85546875" bestFit="1" customWidth="1"/>
    <col min="6183" max="6183" width="13.140625" customWidth="1"/>
    <col min="6184" max="6184" width="13.28515625" bestFit="1" customWidth="1"/>
    <col min="6188" max="6188" width="18.5703125" customWidth="1"/>
    <col min="6194" max="6194" width="10.7109375" customWidth="1"/>
    <col min="6202" max="6202" width="12" customWidth="1"/>
    <col min="6403" max="6403" width="24.5703125" customWidth="1"/>
    <col min="6404" max="6404" width="16.5703125" customWidth="1"/>
    <col min="6405" max="6405" width="18.5703125" customWidth="1"/>
    <col min="6413" max="6413" width="18.7109375" customWidth="1"/>
    <col min="6421" max="6421" width="17.7109375" customWidth="1"/>
    <col min="6424" max="6424" width="14.5703125" customWidth="1"/>
    <col min="6425" max="6429" width="13.85546875" bestFit="1" customWidth="1"/>
    <col min="6439" max="6439" width="13.140625" customWidth="1"/>
    <col min="6440" max="6440" width="13.28515625" bestFit="1" customWidth="1"/>
    <col min="6444" max="6444" width="18.5703125" customWidth="1"/>
    <col min="6450" max="6450" width="10.7109375" customWidth="1"/>
    <col min="6458" max="6458" width="12" customWidth="1"/>
    <col min="6659" max="6659" width="24.5703125" customWidth="1"/>
    <col min="6660" max="6660" width="16.5703125" customWidth="1"/>
    <col min="6661" max="6661" width="18.5703125" customWidth="1"/>
    <col min="6669" max="6669" width="18.7109375" customWidth="1"/>
    <col min="6677" max="6677" width="17.7109375" customWidth="1"/>
    <col min="6680" max="6680" width="14.5703125" customWidth="1"/>
    <col min="6681" max="6685" width="13.85546875" bestFit="1" customWidth="1"/>
    <col min="6695" max="6695" width="13.140625" customWidth="1"/>
    <col min="6696" max="6696" width="13.28515625" bestFit="1" customWidth="1"/>
    <col min="6700" max="6700" width="18.5703125" customWidth="1"/>
    <col min="6706" max="6706" width="10.7109375" customWidth="1"/>
    <col min="6714" max="6714" width="12" customWidth="1"/>
    <col min="6915" max="6915" width="24.5703125" customWidth="1"/>
    <col min="6916" max="6916" width="16.5703125" customWidth="1"/>
    <col min="6917" max="6917" width="18.5703125" customWidth="1"/>
    <col min="6925" max="6925" width="18.7109375" customWidth="1"/>
    <col min="6933" max="6933" width="17.7109375" customWidth="1"/>
    <col min="6936" max="6936" width="14.5703125" customWidth="1"/>
    <col min="6937" max="6941" width="13.85546875" bestFit="1" customWidth="1"/>
    <col min="6951" max="6951" width="13.140625" customWidth="1"/>
    <col min="6952" max="6952" width="13.28515625" bestFit="1" customWidth="1"/>
    <col min="6956" max="6956" width="18.5703125" customWidth="1"/>
    <col min="6962" max="6962" width="10.7109375" customWidth="1"/>
    <col min="6970" max="6970" width="12" customWidth="1"/>
    <col min="7171" max="7171" width="24.5703125" customWidth="1"/>
    <col min="7172" max="7172" width="16.5703125" customWidth="1"/>
    <col min="7173" max="7173" width="18.5703125" customWidth="1"/>
    <col min="7181" max="7181" width="18.7109375" customWidth="1"/>
    <col min="7189" max="7189" width="17.7109375" customWidth="1"/>
    <col min="7192" max="7192" width="14.5703125" customWidth="1"/>
    <col min="7193" max="7197" width="13.85546875" bestFit="1" customWidth="1"/>
    <col min="7207" max="7207" width="13.140625" customWidth="1"/>
    <col min="7208" max="7208" width="13.28515625" bestFit="1" customWidth="1"/>
    <col min="7212" max="7212" width="18.5703125" customWidth="1"/>
    <col min="7218" max="7218" width="10.7109375" customWidth="1"/>
    <col min="7226" max="7226" width="12" customWidth="1"/>
    <col min="7427" max="7427" width="24.5703125" customWidth="1"/>
    <col min="7428" max="7428" width="16.5703125" customWidth="1"/>
    <col min="7429" max="7429" width="18.5703125" customWidth="1"/>
    <col min="7437" max="7437" width="18.7109375" customWidth="1"/>
    <col min="7445" max="7445" width="17.7109375" customWidth="1"/>
    <col min="7448" max="7448" width="14.5703125" customWidth="1"/>
    <col min="7449" max="7453" width="13.85546875" bestFit="1" customWidth="1"/>
    <col min="7463" max="7463" width="13.140625" customWidth="1"/>
    <col min="7464" max="7464" width="13.28515625" bestFit="1" customWidth="1"/>
    <col min="7468" max="7468" width="18.5703125" customWidth="1"/>
    <col min="7474" max="7474" width="10.7109375" customWidth="1"/>
    <col min="7482" max="7482" width="12" customWidth="1"/>
    <col min="7683" max="7683" width="24.5703125" customWidth="1"/>
    <col min="7684" max="7684" width="16.5703125" customWidth="1"/>
    <col min="7685" max="7685" width="18.5703125" customWidth="1"/>
    <col min="7693" max="7693" width="18.7109375" customWidth="1"/>
    <col min="7701" max="7701" width="17.7109375" customWidth="1"/>
    <col min="7704" max="7704" width="14.5703125" customWidth="1"/>
    <col min="7705" max="7709" width="13.85546875" bestFit="1" customWidth="1"/>
    <col min="7719" max="7719" width="13.140625" customWidth="1"/>
    <col min="7720" max="7720" width="13.28515625" bestFit="1" customWidth="1"/>
    <col min="7724" max="7724" width="18.5703125" customWidth="1"/>
    <col min="7730" max="7730" width="10.7109375" customWidth="1"/>
    <col min="7738" max="7738" width="12" customWidth="1"/>
    <col min="7939" max="7939" width="24.5703125" customWidth="1"/>
    <col min="7940" max="7940" width="16.5703125" customWidth="1"/>
    <col min="7941" max="7941" width="18.5703125" customWidth="1"/>
    <col min="7949" max="7949" width="18.7109375" customWidth="1"/>
    <col min="7957" max="7957" width="17.7109375" customWidth="1"/>
    <col min="7960" max="7960" width="14.5703125" customWidth="1"/>
    <col min="7961" max="7965" width="13.85546875" bestFit="1" customWidth="1"/>
    <col min="7975" max="7975" width="13.140625" customWidth="1"/>
    <col min="7976" max="7976" width="13.28515625" bestFit="1" customWidth="1"/>
    <col min="7980" max="7980" width="18.5703125" customWidth="1"/>
    <col min="7986" max="7986" width="10.7109375" customWidth="1"/>
    <col min="7994" max="7994" width="12" customWidth="1"/>
    <col min="8195" max="8195" width="24.5703125" customWidth="1"/>
    <col min="8196" max="8196" width="16.5703125" customWidth="1"/>
    <col min="8197" max="8197" width="18.5703125" customWidth="1"/>
    <col min="8205" max="8205" width="18.7109375" customWidth="1"/>
    <col min="8213" max="8213" width="17.7109375" customWidth="1"/>
    <col min="8216" max="8216" width="14.5703125" customWidth="1"/>
    <col min="8217" max="8221" width="13.85546875" bestFit="1" customWidth="1"/>
    <col min="8231" max="8231" width="13.140625" customWidth="1"/>
    <col min="8232" max="8232" width="13.28515625" bestFit="1" customWidth="1"/>
    <col min="8236" max="8236" width="18.5703125" customWidth="1"/>
    <col min="8242" max="8242" width="10.7109375" customWidth="1"/>
    <col min="8250" max="8250" width="12" customWidth="1"/>
    <col min="8451" max="8451" width="24.5703125" customWidth="1"/>
    <col min="8452" max="8452" width="16.5703125" customWidth="1"/>
    <col min="8453" max="8453" width="18.5703125" customWidth="1"/>
    <col min="8461" max="8461" width="18.7109375" customWidth="1"/>
    <col min="8469" max="8469" width="17.7109375" customWidth="1"/>
    <col min="8472" max="8472" width="14.5703125" customWidth="1"/>
    <col min="8473" max="8477" width="13.85546875" bestFit="1" customWidth="1"/>
    <col min="8487" max="8487" width="13.140625" customWidth="1"/>
    <col min="8488" max="8488" width="13.28515625" bestFit="1" customWidth="1"/>
    <col min="8492" max="8492" width="18.5703125" customWidth="1"/>
    <col min="8498" max="8498" width="10.7109375" customWidth="1"/>
    <col min="8506" max="8506" width="12" customWidth="1"/>
    <col min="8707" max="8707" width="24.5703125" customWidth="1"/>
    <col min="8708" max="8708" width="16.5703125" customWidth="1"/>
    <col min="8709" max="8709" width="18.5703125" customWidth="1"/>
    <col min="8717" max="8717" width="18.7109375" customWidth="1"/>
    <col min="8725" max="8725" width="17.7109375" customWidth="1"/>
    <col min="8728" max="8728" width="14.5703125" customWidth="1"/>
    <col min="8729" max="8733" width="13.85546875" bestFit="1" customWidth="1"/>
    <col min="8743" max="8743" width="13.140625" customWidth="1"/>
    <col min="8744" max="8744" width="13.28515625" bestFit="1" customWidth="1"/>
    <col min="8748" max="8748" width="18.5703125" customWidth="1"/>
    <col min="8754" max="8754" width="10.7109375" customWidth="1"/>
    <col min="8762" max="8762" width="12" customWidth="1"/>
    <col min="8963" max="8963" width="24.5703125" customWidth="1"/>
    <col min="8964" max="8964" width="16.5703125" customWidth="1"/>
    <col min="8965" max="8965" width="18.5703125" customWidth="1"/>
    <col min="8973" max="8973" width="18.7109375" customWidth="1"/>
    <col min="8981" max="8981" width="17.7109375" customWidth="1"/>
    <col min="8984" max="8984" width="14.5703125" customWidth="1"/>
    <col min="8985" max="8989" width="13.85546875" bestFit="1" customWidth="1"/>
    <col min="8999" max="8999" width="13.140625" customWidth="1"/>
    <col min="9000" max="9000" width="13.28515625" bestFit="1" customWidth="1"/>
    <col min="9004" max="9004" width="18.5703125" customWidth="1"/>
    <col min="9010" max="9010" width="10.7109375" customWidth="1"/>
    <col min="9018" max="9018" width="12" customWidth="1"/>
    <col min="9219" max="9219" width="24.5703125" customWidth="1"/>
    <col min="9220" max="9220" width="16.5703125" customWidth="1"/>
    <col min="9221" max="9221" width="18.5703125" customWidth="1"/>
    <col min="9229" max="9229" width="18.7109375" customWidth="1"/>
    <col min="9237" max="9237" width="17.7109375" customWidth="1"/>
    <col min="9240" max="9240" width="14.5703125" customWidth="1"/>
    <col min="9241" max="9245" width="13.85546875" bestFit="1" customWidth="1"/>
    <col min="9255" max="9255" width="13.140625" customWidth="1"/>
    <col min="9256" max="9256" width="13.28515625" bestFit="1" customWidth="1"/>
    <col min="9260" max="9260" width="18.5703125" customWidth="1"/>
    <col min="9266" max="9266" width="10.7109375" customWidth="1"/>
    <col min="9274" max="9274" width="12" customWidth="1"/>
    <col min="9475" max="9475" width="24.5703125" customWidth="1"/>
    <col min="9476" max="9476" width="16.5703125" customWidth="1"/>
    <col min="9477" max="9477" width="18.5703125" customWidth="1"/>
    <col min="9485" max="9485" width="18.7109375" customWidth="1"/>
    <col min="9493" max="9493" width="17.7109375" customWidth="1"/>
    <col min="9496" max="9496" width="14.5703125" customWidth="1"/>
    <col min="9497" max="9501" width="13.85546875" bestFit="1" customWidth="1"/>
    <col min="9511" max="9511" width="13.140625" customWidth="1"/>
    <col min="9512" max="9512" width="13.28515625" bestFit="1" customWidth="1"/>
    <col min="9516" max="9516" width="18.5703125" customWidth="1"/>
    <col min="9522" max="9522" width="10.7109375" customWidth="1"/>
    <col min="9530" max="9530" width="12" customWidth="1"/>
    <col min="9731" max="9731" width="24.5703125" customWidth="1"/>
    <col min="9732" max="9732" width="16.5703125" customWidth="1"/>
    <col min="9733" max="9733" width="18.5703125" customWidth="1"/>
    <col min="9741" max="9741" width="18.7109375" customWidth="1"/>
    <col min="9749" max="9749" width="17.7109375" customWidth="1"/>
    <col min="9752" max="9752" width="14.5703125" customWidth="1"/>
    <col min="9753" max="9757" width="13.85546875" bestFit="1" customWidth="1"/>
    <col min="9767" max="9767" width="13.140625" customWidth="1"/>
    <col min="9768" max="9768" width="13.28515625" bestFit="1" customWidth="1"/>
    <col min="9772" max="9772" width="18.5703125" customWidth="1"/>
    <col min="9778" max="9778" width="10.7109375" customWidth="1"/>
    <col min="9786" max="9786" width="12" customWidth="1"/>
    <col min="9987" max="9987" width="24.5703125" customWidth="1"/>
    <col min="9988" max="9988" width="16.5703125" customWidth="1"/>
    <col min="9989" max="9989" width="18.5703125" customWidth="1"/>
    <col min="9997" max="9997" width="18.7109375" customWidth="1"/>
    <col min="10005" max="10005" width="17.7109375" customWidth="1"/>
    <col min="10008" max="10008" width="14.5703125" customWidth="1"/>
    <col min="10009" max="10013" width="13.85546875" bestFit="1" customWidth="1"/>
    <col min="10023" max="10023" width="13.140625" customWidth="1"/>
    <col min="10024" max="10024" width="13.28515625" bestFit="1" customWidth="1"/>
    <col min="10028" max="10028" width="18.5703125" customWidth="1"/>
    <col min="10034" max="10034" width="10.7109375" customWidth="1"/>
    <col min="10042" max="10042" width="12" customWidth="1"/>
    <col min="10243" max="10243" width="24.5703125" customWidth="1"/>
    <col min="10244" max="10244" width="16.5703125" customWidth="1"/>
    <col min="10245" max="10245" width="18.5703125" customWidth="1"/>
    <col min="10253" max="10253" width="18.7109375" customWidth="1"/>
    <col min="10261" max="10261" width="17.7109375" customWidth="1"/>
    <col min="10264" max="10264" width="14.5703125" customWidth="1"/>
    <col min="10265" max="10269" width="13.85546875" bestFit="1" customWidth="1"/>
    <col min="10279" max="10279" width="13.140625" customWidth="1"/>
    <col min="10280" max="10280" width="13.28515625" bestFit="1" customWidth="1"/>
    <col min="10284" max="10284" width="18.5703125" customWidth="1"/>
    <col min="10290" max="10290" width="10.7109375" customWidth="1"/>
    <col min="10298" max="10298" width="12" customWidth="1"/>
    <col min="10499" max="10499" width="24.5703125" customWidth="1"/>
    <col min="10500" max="10500" width="16.5703125" customWidth="1"/>
    <col min="10501" max="10501" width="18.5703125" customWidth="1"/>
    <col min="10509" max="10509" width="18.7109375" customWidth="1"/>
    <col min="10517" max="10517" width="17.7109375" customWidth="1"/>
    <col min="10520" max="10520" width="14.5703125" customWidth="1"/>
    <col min="10521" max="10525" width="13.85546875" bestFit="1" customWidth="1"/>
    <col min="10535" max="10535" width="13.140625" customWidth="1"/>
    <col min="10536" max="10536" width="13.28515625" bestFit="1" customWidth="1"/>
    <col min="10540" max="10540" width="18.5703125" customWidth="1"/>
    <col min="10546" max="10546" width="10.7109375" customWidth="1"/>
    <col min="10554" max="10554" width="12" customWidth="1"/>
    <col min="10755" max="10755" width="24.5703125" customWidth="1"/>
    <col min="10756" max="10756" width="16.5703125" customWidth="1"/>
    <col min="10757" max="10757" width="18.5703125" customWidth="1"/>
    <col min="10765" max="10765" width="18.7109375" customWidth="1"/>
    <col min="10773" max="10773" width="17.7109375" customWidth="1"/>
    <col min="10776" max="10776" width="14.5703125" customWidth="1"/>
    <col min="10777" max="10781" width="13.85546875" bestFit="1" customWidth="1"/>
    <col min="10791" max="10791" width="13.140625" customWidth="1"/>
    <col min="10792" max="10792" width="13.28515625" bestFit="1" customWidth="1"/>
    <col min="10796" max="10796" width="18.5703125" customWidth="1"/>
    <col min="10802" max="10802" width="10.7109375" customWidth="1"/>
    <col min="10810" max="10810" width="12" customWidth="1"/>
    <col min="11011" max="11011" width="24.5703125" customWidth="1"/>
    <col min="11012" max="11012" width="16.5703125" customWidth="1"/>
    <col min="11013" max="11013" width="18.5703125" customWidth="1"/>
    <col min="11021" max="11021" width="18.7109375" customWidth="1"/>
    <col min="11029" max="11029" width="17.7109375" customWidth="1"/>
    <col min="11032" max="11032" width="14.5703125" customWidth="1"/>
    <col min="11033" max="11037" width="13.85546875" bestFit="1" customWidth="1"/>
    <col min="11047" max="11047" width="13.140625" customWidth="1"/>
    <col min="11048" max="11048" width="13.28515625" bestFit="1" customWidth="1"/>
    <col min="11052" max="11052" width="18.5703125" customWidth="1"/>
    <col min="11058" max="11058" width="10.7109375" customWidth="1"/>
    <col min="11066" max="11066" width="12" customWidth="1"/>
    <col min="11267" max="11267" width="24.5703125" customWidth="1"/>
    <col min="11268" max="11268" width="16.5703125" customWidth="1"/>
    <col min="11269" max="11269" width="18.5703125" customWidth="1"/>
    <col min="11277" max="11277" width="18.7109375" customWidth="1"/>
    <col min="11285" max="11285" width="17.7109375" customWidth="1"/>
    <col min="11288" max="11288" width="14.5703125" customWidth="1"/>
    <col min="11289" max="11293" width="13.85546875" bestFit="1" customWidth="1"/>
    <col min="11303" max="11303" width="13.140625" customWidth="1"/>
    <col min="11304" max="11304" width="13.28515625" bestFit="1" customWidth="1"/>
    <col min="11308" max="11308" width="18.5703125" customWidth="1"/>
    <col min="11314" max="11314" width="10.7109375" customWidth="1"/>
    <col min="11322" max="11322" width="12" customWidth="1"/>
    <col min="11523" max="11523" width="24.5703125" customWidth="1"/>
    <col min="11524" max="11524" width="16.5703125" customWidth="1"/>
    <col min="11525" max="11525" width="18.5703125" customWidth="1"/>
    <col min="11533" max="11533" width="18.7109375" customWidth="1"/>
    <col min="11541" max="11541" width="17.7109375" customWidth="1"/>
    <col min="11544" max="11544" width="14.5703125" customWidth="1"/>
    <col min="11545" max="11549" width="13.85546875" bestFit="1" customWidth="1"/>
    <col min="11559" max="11559" width="13.140625" customWidth="1"/>
    <col min="11560" max="11560" width="13.28515625" bestFit="1" customWidth="1"/>
    <col min="11564" max="11564" width="18.5703125" customWidth="1"/>
    <col min="11570" max="11570" width="10.7109375" customWidth="1"/>
    <col min="11578" max="11578" width="12" customWidth="1"/>
    <col min="11779" max="11779" width="24.5703125" customWidth="1"/>
    <col min="11780" max="11780" width="16.5703125" customWidth="1"/>
    <col min="11781" max="11781" width="18.5703125" customWidth="1"/>
    <col min="11789" max="11789" width="18.7109375" customWidth="1"/>
    <col min="11797" max="11797" width="17.7109375" customWidth="1"/>
    <col min="11800" max="11800" width="14.5703125" customWidth="1"/>
    <col min="11801" max="11805" width="13.85546875" bestFit="1" customWidth="1"/>
    <col min="11815" max="11815" width="13.140625" customWidth="1"/>
    <col min="11816" max="11816" width="13.28515625" bestFit="1" customWidth="1"/>
    <col min="11820" max="11820" width="18.5703125" customWidth="1"/>
    <col min="11826" max="11826" width="10.7109375" customWidth="1"/>
    <col min="11834" max="11834" width="12" customWidth="1"/>
    <col min="12035" max="12035" width="24.5703125" customWidth="1"/>
    <col min="12036" max="12036" width="16.5703125" customWidth="1"/>
    <col min="12037" max="12037" width="18.5703125" customWidth="1"/>
    <col min="12045" max="12045" width="18.7109375" customWidth="1"/>
    <col min="12053" max="12053" width="17.7109375" customWidth="1"/>
    <col min="12056" max="12056" width="14.5703125" customWidth="1"/>
    <col min="12057" max="12061" width="13.85546875" bestFit="1" customWidth="1"/>
    <col min="12071" max="12071" width="13.140625" customWidth="1"/>
    <col min="12072" max="12072" width="13.28515625" bestFit="1" customWidth="1"/>
    <col min="12076" max="12076" width="18.5703125" customWidth="1"/>
    <col min="12082" max="12082" width="10.7109375" customWidth="1"/>
    <col min="12090" max="12090" width="12" customWidth="1"/>
    <col min="12291" max="12291" width="24.5703125" customWidth="1"/>
    <col min="12292" max="12292" width="16.5703125" customWidth="1"/>
    <col min="12293" max="12293" width="18.5703125" customWidth="1"/>
    <col min="12301" max="12301" width="18.7109375" customWidth="1"/>
    <col min="12309" max="12309" width="17.7109375" customWidth="1"/>
    <col min="12312" max="12312" width="14.5703125" customWidth="1"/>
    <col min="12313" max="12317" width="13.85546875" bestFit="1" customWidth="1"/>
    <col min="12327" max="12327" width="13.140625" customWidth="1"/>
    <col min="12328" max="12328" width="13.28515625" bestFit="1" customWidth="1"/>
    <col min="12332" max="12332" width="18.5703125" customWidth="1"/>
    <col min="12338" max="12338" width="10.7109375" customWidth="1"/>
    <col min="12346" max="12346" width="12" customWidth="1"/>
    <col min="12547" max="12547" width="24.5703125" customWidth="1"/>
    <col min="12548" max="12548" width="16.5703125" customWidth="1"/>
    <col min="12549" max="12549" width="18.5703125" customWidth="1"/>
    <col min="12557" max="12557" width="18.7109375" customWidth="1"/>
    <col min="12565" max="12565" width="17.7109375" customWidth="1"/>
    <col min="12568" max="12568" width="14.5703125" customWidth="1"/>
    <col min="12569" max="12573" width="13.85546875" bestFit="1" customWidth="1"/>
    <col min="12583" max="12583" width="13.140625" customWidth="1"/>
    <col min="12584" max="12584" width="13.28515625" bestFit="1" customWidth="1"/>
    <col min="12588" max="12588" width="18.5703125" customWidth="1"/>
    <col min="12594" max="12594" width="10.7109375" customWidth="1"/>
    <col min="12602" max="12602" width="12" customWidth="1"/>
    <col min="12803" max="12803" width="24.5703125" customWidth="1"/>
    <col min="12804" max="12804" width="16.5703125" customWidth="1"/>
    <col min="12805" max="12805" width="18.5703125" customWidth="1"/>
    <col min="12813" max="12813" width="18.7109375" customWidth="1"/>
    <col min="12821" max="12821" width="17.7109375" customWidth="1"/>
    <col min="12824" max="12824" width="14.5703125" customWidth="1"/>
    <col min="12825" max="12829" width="13.85546875" bestFit="1" customWidth="1"/>
    <col min="12839" max="12839" width="13.140625" customWidth="1"/>
    <col min="12840" max="12840" width="13.28515625" bestFit="1" customWidth="1"/>
    <col min="12844" max="12844" width="18.5703125" customWidth="1"/>
    <col min="12850" max="12850" width="10.7109375" customWidth="1"/>
    <col min="12858" max="12858" width="12" customWidth="1"/>
    <col min="13059" max="13059" width="24.5703125" customWidth="1"/>
    <col min="13060" max="13060" width="16.5703125" customWidth="1"/>
    <col min="13061" max="13061" width="18.5703125" customWidth="1"/>
    <col min="13069" max="13069" width="18.7109375" customWidth="1"/>
    <col min="13077" max="13077" width="17.7109375" customWidth="1"/>
    <col min="13080" max="13080" width="14.5703125" customWidth="1"/>
    <col min="13081" max="13085" width="13.85546875" bestFit="1" customWidth="1"/>
    <col min="13095" max="13095" width="13.140625" customWidth="1"/>
    <col min="13096" max="13096" width="13.28515625" bestFit="1" customWidth="1"/>
    <col min="13100" max="13100" width="18.5703125" customWidth="1"/>
    <col min="13106" max="13106" width="10.7109375" customWidth="1"/>
    <col min="13114" max="13114" width="12" customWidth="1"/>
    <col min="13315" max="13315" width="24.5703125" customWidth="1"/>
    <col min="13316" max="13316" width="16.5703125" customWidth="1"/>
    <col min="13317" max="13317" width="18.5703125" customWidth="1"/>
    <col min="13325" max="13325" width="18.7109375" customWidth="1"/>
    <col min="13333" max="13333" width="17.7109375" customWidth="1"/>
    <col min="13336" max="13336" width="14.5703125" customWidth="1"/>
    <col min="13337" max="13341" width="13.85546875" bestFit="1" customWidth="1"/>
    <col min="13351" max="13351" width="13.140625" customWidth="1"/>
    <col min="13352" max="13352" width="13.28515625" bestFit="1" customWidth="1"/>
    <col min="13356" max="13356" width="18.5703125" customWidth="1"/>
    <col min="13362" max="13362" width="10.7109375" customWidth="1"/>
    <col min="13370" max="13370" width="12" customWidth="1"/>
    <col min="13571" max="13571" width="24.5703125" customWidth="1"/>
    <col min="13572" max="13572" width="16.5703125" customWidth="1"/>
    <col min="13573" max="13573" width="18.5703125" customWidth="1"/>
    <col min="13581" max="13581" width="18.7109375" customWidth="1"/>
    <col min="13589" max="13589" width="17.7109375" customWidth="1"/>
    <col min="13592" max="13592" width="14.5703125" customWidth="1"/>
    <col min="13593" max="13597" width="13.85546875" bestFit="1" customWidth="1"/>
    <col min="13607" max="13607" width="13.140625" customWidth="1"/>
    <col min="13608" max="13608" width="13.28515625" bestFit="1" customWidth="1"/>
    <col min="13612" max="13612" width="18.5703125" customWidth="1"/>
    <col min="13618" max="13618" width="10.7109375" customWidth="1"/>
    <col min="13626" max="13626" width="12" customWidth="1"/>
    <col min="13827" max="13827" width="24.5703125" customWidth="1"/>
    <col min="13828" max="13828" width="16.5703125" customWidth="1"/>
    <col min="13829" max="13829" width="18.5703125" customWidth="1"/>
    <col min="13837" max="13837" width="18.7109375" customWidth="1"/>
    <col min="13845" max="13845" width="17.7109375" customWidth="1"/>
    <col min="13848" max="13848" width="14.5703125" customWidth="1"/>
    <col min="13849" max="13853" width="13.85546875" bestFit="1" customWidth="1"/>
    <col min="13863" max="13863" width="13.140625" customWidth="1"/>
    <col min="13864" max="13864" width="13.28515625" bestFit="1" customWidth="1"/>
    <col min="13868" max="13868" width="18.5703125" customWidth="1"/>
    <col min="13874" max="13874" width="10.7109375" customWidth="1"/>
    <col min="13882" max="13882" width="12" customWidth="1"/>
    <col min="14083" max="14083" width="24.5703125" customWidth="1"/>
    <col min="14084" max="14084" width="16.5703125" customWidth="1"/>
    <col min="14085" max="14085" width="18.5703125" customWidth="1"/>
    <col min="14093" max="14093" width="18.7109375" customWidth="1"/>
    <col min="14101" max="14101" width="17.7109375" customWidth="1"/>
    <col min="14104" max="14104" width="14.5703125" customWidth="1"/>
    <col min="14105" max="14109" width="13.85546875" bestFit="1" customWidth="1"/>
    <col min="14119" max="14119" width="13.140625" customWidth="1"/>
    <col min="14120" max="14120" width="13.28515625" bestFit="1" customWidth="1"/>
    <col min="14124" max="14124" width="18.5703125" customWidth="1"/>
    <col min="14130" max="14130" width="10.7109375" customWidth="1"/>
    <col min="14138" max="14138" width="12" customWidth="1"/>
    <col min="14339" max="14339" width="24.5703125" customWidth="1"/>
    <col min="14340" max="14340" width="16.5703125" customWidth="1"/>
    <col min="14341" max="14341" width="18.5703125" customWidth="1"/>
    <col min="14349" max="14349" width="18.7109375" customWidth="1"/>
    <col min="14357" max="14357" width="17.7109375" customWidth="1"/>
    <col min="14360" max="14360" width="14.5703125" customWidth="1"/>
    <col min="14361" max="14365" width="13.85546875" bestFit="1" customWidth="1"/>
    <col min="14375" max="14375" width="13.140625" customWidth="1"/>
    <col min="14376" max="14376" width="13.28515625" bestFit="1" customWidth="1"/>
    <col min="14380" max="14380" width="18.5703125" customWidth="1"/>
    <col min="14386" max="14386" width="10.7109375" customWidth="1"/>
    <col min="14394" max="14394" width="12" customWidth="1"/>
    <col min="14595" max="14595" width="24.5703125" customWidth="1"/>
    <col min="14596" max="14596" width="16.5703125" customWidth="1"/>
    <col min="14597" max="14597" width="18.5703125" customWidth="1"/>
    <col min="14605" max="14605" width="18.7109375" customWidth="1"/>
    <col min="14613" max="14613" width="17.7109375" customWidth="1"/>
    <col min="14616" max="14616" width="14.5703125" customWidth="1"/>
    <col min="14617" max="14621" width="13.85546875" bestFit="1" customWidth="1"/>
    <col min="14631" max="14631" width="13.140625" customWidth="1"/>
    <col min="14632" max="14632" width="13.28515625" bestFit="1" customWidth="1"/>
    <col min="14636" max="14636" width="18.5703125" customWidth="1"/>
    <col min="14642" max="14642" width="10.7109375" customWidth="1"/>
    <col min="14650" max="14650" width="12" customWidth="1"/>
    <col min="14851" max="14851" width="24.5703125" customWidth="1"/>
    <col min="14852" max="14852" width="16.5703125" customWidth="1"/>
    <col min="14853" max="14853" width="18.5703125" customWidth="1"/>
    <col min="14861" max="14861" width="18.7109375" customWidth="1"/>
    <col min="14869" max="14869" width="17.7109375" customWidth="1"/>
    <col min="14872" max="14872" width="14.5703125" customWidth="1"/>
    <col min="14873" max="14877" width="13.85546875" bestFit="1" customWidth="1"/>
    <col min="14887" max="14887" width="13.140625" customWidth="1"/>
    <col min="14888" max="14888" width="13.28515625" bestFit="1" customWidth="1"/>
    <col min="14892" max="14892" width="18.5703125" customWidth="1"/>
    <col min="14898" max="14898" width="10.7109375" customWidth="1"/>
    <col min="14906" max="14906" width="12" customWidth="1"/>
    <col min="15107" max="15107" width="24.5703125" customWidth="1"/>
    <col min="15108" max="15108" width="16.5703125" customWidth="1"/>
    <col min="15109" max="15109" width="18.5703125" customWidth="1"/>
    <col min="15117" max="15117" width="18.7109375" customWidth="1"/>
    <col min="15125" max="15125" width="17.7109375" customWidth="1"/>
    <col min="15128" max="15128" width="14.5703125" customWidth="1"/>
    <col min="15129" max="15133" width="13.85546875" bestFit="1" customWidth="1"/>
    <col min="15143" max="15143" width="13.140625" customWidth="1"/>
    <col min="15144" max="15144" width="13.28515625" bestFit="1" customWidth="1"/>
    <col min="15148" max="15148" width="18.5703125" customWidth="1"/>
    <col min="15154" max="15154" width="10.7109375" customWidth="1"/>
    <col min="15162" max="15162" width="12" customWidth="1"/>
    <col min="15363" max="15363" width="24.5703125" customWidth="1"/>
    <col min="15364" max="15364" width="16.5703125" customWidth="1"/>
    <col min="15365" max="15365" width="18.5703125" customWidth="1"/>
    <col min="15373" max="15373" width="18.7109375" customWidth="1"/>
    <col min="15381" max="15381" width="17.7109375" customWidth="1"/>
    <col min="15384" max="15384" width="14.5703125" customWidth="1"/>
    <col min="15385" max="15389" width="13.85546875" bestFit="1" customWidth="1"/>
    <col min="15399" max="15399" width="13.140625" customWidth="1"/>
    <col min="15400" max="15400" width="13.28515625" bestFit="1" customWidth="1"/>
    <col min="15404" max="15404" width="18.5703125" customWidth="1"/>
    <col min="15410" max="15410" width="10.7109375" customWidth="1"/>
    <col min="15418" max="15418" width="12" customWidth="1"/>
    <col min="15619" max="15619" width="24.5703125" customWidth="1"/>
    <col min="15620" max="15620" width="16.5703125" customWidth="1"/>
    <col min="15621" max="15621" width="18.5703125" customWidth="1"/>
    <col min="15629" max="15629" width="18.7109375" customWidth="1"/>
    <col min="15637" max="15637" width="17.7109375" customWidth="1"/>
    <col min="15640" max="15640" width="14.5703125" customWidth="1"/>
    <col min="15641" max="15645" width="13.85546875" bestFit="1" customWidth="1"/>
    <col min="15655" max="15655" width="13.140625" customWidth="1"/>
    <col min="15656" max="15656" width="13.28515625" bestFit="1" customWidth="1"/>
    <col min="15660" max="15660" width="18.5703125" customWidth="1"/>
    <col min="15666" max="15666" width="10.7109375" customWidth="1"/>
    <col min="15674" max="15674" width="12" customWidth="1"/>
    <col min="15875" max="15875" width="24.5703125" customWidth="1"/>
    <col min="15876" max="15876" width="16.5703125" customWidth="1"/>
    <col min="15877" max="15877" width="18.5703125" customWidth="1"/>
    <col min="15885" max="15885" width="18.7109375" customWidth="1"/>
    <col min="15893" max="15893" width="17.7109375" customWidth="1"/>
    <col min="15896" max="15896" width="14.5703125" customWidth="1"/>
    <col min="15897" max="15901" width="13.85546875" bestFit="1" customWidth="1"/>
    <col min="15911" max="15911" width="13.140625" customWidth="1"/>
    <col min="15912" max="15912" width="13.28515625" bestFit="1" customWidth="1"/>
    <col min="15916" max="15916" width="18.5703125" customWidth="1"/>
    <col min="15922" max="15922" width="10.7109375" customWidth="1"/>
    <col min="15930" max="15930" width="12" customWidth="1"/>
    <col min="16131" max="16131" width="24.5703125" customWidth="1"/>
    <col min="16132" max="16132" width="16.5703125" customWidth="1"/>
    <col min="16133" max="16133" width="18.5703125" customWidth="1"/>
    <col min="16141" max="16141" width="18.7109375" customWidth="1"/>
    <col min="16149" max="16149" width="17.7109375" customWidth="1"/>
    <col min="16152" max="16152" width="14.5703125" customWidth="1"/>
    <col min="16153" max="16157" width="13.85546875" bestFit="1" customWidth="1"/>
    <col min="16167" max="16167" width="13.140625" customWidth="1"/>
    <col min="16168" max="16168" width="13.28515625" bestFit="1" customWidth="1"/>
    <col min="16172" max="16172" width="18.5703125" customWidth="1"/>
    <col min="16178" max="16178" width="10.7109375" customWidth="1"/>
    <col min="16186" max="16186" width="12" customWidth="1"/>
  </cols>
  <sheetData>
    <row r="1" spans="3:67">
      <c r="C1" t="s">
        <v>61</v>
      </c>
    </row>
    <row r="11" spans="3:67">
      <c r="C11" t="s">
        <v>0</v>
      </c>
    </row>
    <row r="12" spans="3:67">
      <c r="F12" s="1" t="s">
        <v>1</v>
      </c>
      <c r="G12" t="s">
        <v>53</v>
      </c>
      <c r="N12" s="1" t="s">
        <v>2</v>
      </c>
      <c r="X12" t="s">
        <v>3</v>
      </c>
      <c r="Y12" s="1" t="s">
        <v>4</v>
      </c>
      <c r="AL12" s="1" t="s">
        <v>5</v>
      </c>
    </row>
    <row r="13" spans="3:67">
      <c r="F13" t="s">
        <v>6</v>
      </c>
      <c r="N13" t="s">
        <v>7</v>
      </c>
      <c r="X13" s="2" t="s">
        <v>8</v>
      </c>
      <c r="AS13" t="s">
        <v>56</v>
      </c>
      <c r="AW13" t="s">
        <v>62</v>
      </c>
      <c r="BA13" t="s">
        <v>63</v>
      </c>
      <c r="BD13" t="s">
        <v>64</v>
      </c>
      <c r="BK13" t="s">
        <v>61</v>
      </c>
    </row>
    <row r="14" spans="3:67" ht="43.5">
      <c r="C14" t="s">
        <v>9</v>
      </c>
      <c r="F14" s="2" t="s">
        <v>10</v>
      </c>
      <c r="G14" s="2" t="s">
        <v>11</v>
      </c>
      <c r="H14" s="2" t="s">
        <v>12</v>
      </c>
      <c r="I14" s="2" t="s">
        <v>13</v>
      </c>
      <c r="J14" s="2" t="s">
        <v>14</v>
      </c>
      <c r="K14" s="2" t="s">
        <v>15</v>
      </c>
      <c r="L14" s="2" t="s">
        <v>16</v>
      </c>
      <c r="M14" s="3" t="s">
        <v>17</v>
      </c>
      <c r="N14" s="2" t="s">
        <v>10</v>
      </c>
      <c r="O14" s="2" t="s">
        <v>11</v>
      </c>
      <c r="P14" s="2" t="s">
        <v>12</v>
      </c>
      <c r="Q14" s="2" t="s">
        <v>13</v>
      </c>
      <c r="R14" s="2" t="s">
        <v>14</v>
      </c>
      <c r="S14" s="2" t="s">
        <v>15</v>
      </c>
      <c r="T14" s="2" t="s">
        <v>18</v>
      </c>
      <c r="U14" s="3" t="s">
        <v>19</v>
      </c>
      <c r="V14" s="2" t="s">
        <v>8</v>
      </c>
      <c r="X14" s="2" t="s">
        <v>10</v>
      </c>
      <c r="Y14" s="2" t="s">
        <v>11</v>
      </c>
      <c r="Z14" s="2" t="s">
        <v>12</v>
      </c>
      <c r="AA14" s="2" t="s">
        <v>13</v>
      </c>
      <c r="AB14" s="2" t="s">
        <v>14</v>
      </c>
      <c r="AC14" s="2" t="s">
        <v>15</v>
      </c>
      <c r="AD14" s="2" t="s">
        <v>18</v>
      </c>
      <c r="AL14" t="s">
        <v>20</v>
      </c>
      <c r="AM14" t="s">
        <v>21</v>
      </c>
      <c r="AN14" t="s">
        <v>22</v>
      </c>
      <c r="AT14">
        <f>AM37</f>
        <v>6132</v>
      </c>
      <c r="BK14" t="s">
        <v>22</v>
      </c>
    </row>
    <row r="15" spans="3:67">
      <c r="AS15" t="s">
        <v>23</v>
      </c>
      <c r="AT15" t="s">
        <v>24</v>
      </c>
      <c r="AU15" t="s">
        <v>22</v>
      </c>
      <c r="AW15" t="s">
        <v>25</v>
      </c>
      <c r="AX15" t="s">
        <v>24</v>
      </c>
      <c r="AY15" t="s">
        <v>22</v>
      </c>
      <c r="BA15" t="s">
        <v>26</v>
      </c>
      <c r="BB15" t="s">
        <v>27</v>
      </c>
      <c r="BC15" t="s">
        <v>22</v>
      </c>
      <c r="BD15" t="s">
        <v>28</v>
      </c>
      <c r="BE15" t="s">
        <v>29</v>
      </c>
      <c r="BF15" t="s">
        <v>22</v>
      </c>
      <c r="BL15">
        <v>2015</v>
      </c>
      <c r="BM15">
        <v>2020</v>
      </c>
      <c r="BN15">
        <v>2030</v>
      </c>
      <c r="BO15">
        <v>2040</v>
      </c>
    </row>
    <row r="16" spans="3:67">
      <c r="C16" t="s">
        <v>30</v>
      </c>
      <c r="D16" t="s">
        <v>31</v>
      </c>
      <c r="F16">
        <v>2.7800000000000002</v>
      </c>
      <c r="G16">
        <v>1.4279999999999999</v>
      </c>
      <c r="H16">
        <v>3.75</v>
      </c>
      <c r="I16">
        <v>9</v>
      </c>
      <c r="J16">
        <v>1.6</v>
      </c>
      <c r="K16">
        <v>1</v>
      </c>
      <c r="L16">
        <f t="shared" ref="L16:L27" si="0">SUM(F16:K16)</f>
        <v>19.558</v>
      </c>
      <c r="M16">
        <v>13.757</v>
      </c>
      <c r="N16">
        <v>3</v>
      </c>
      <c r="O16">
        <v>2</v>
      </c>
      <c r="P16">
        <v>4</v>
      </c>
      <c r="Q16">
        <v>8</v>
      </c>
      <c r="R16">
        <v>2</v>
      </c>
      <c r="S16">
        <v>1</v>
      </c>
      <c r="T16">
        <f t="shared" ref="T16:T27" si="1">SUM(N16:S16)</f>
        <v>20</v>
      </c>
      <c r="U16">
        <v>15</v>
      </c>
      <c r="V16">
        <f>M16/U16</f>
        <v>0.91713333333333336</v>
      </c>
      <c r="X16" s="4">
        <f t="shared" ref="X16:AC16" si="2">F16/N16</f>
        <v>0.92666666666666675</v>
      </c>
      <c r="Y16" s="4">
        <f t="shared" si="2"/>
        <v>0.71399999999999997</v>
      </c>
      <c r="Z16" s="4">
        <f t="shared" si="2"/>
        <v>0.9375</v>
      </c>
      <c r="AA16" s="4">
        <f t="shared" si="2"/>
        <v>1.125</v>
      </c>
      <c r="AB16" s="4">
        <f t="shared" si="2"/>
        <v>0.8</v>
      </c>
      <c r="AC16" s="4">
        <f t="shared" si="2"/>
        <v>1</v>
      </c>
      <c r="AL16">
        <f>L16</f>
        <v>19.558</v>
      </c>
      <c r="AM16">
        <f>AL16*$AM$37</f>
        <v>119929.656</v>
      </c>
      <c r="AN16">
        <f>AM16*$AN$37</f>
        <v>0.43174676159999997</v>
      </c>
      <c r="AO16">
        <f>AN16</f>
        <v>0.43174676159999997</v>
      </c>
      <c r="AR16" t="s">
        <v>10</v>
      </c>
      <c r="AS16">
        <f>F33</f>
        <v>1470.0912600000001</v>
      </c>
      <c r="AT16">
        <f t="shared" ref="AT16:AT21" si="3">AS16*$AT$14</f>
        <v>9014599.6063200012</v>
      </c>
      <c r="AU16">
        <f t="shared" ref="AU16:AU21" si="4">AT16*$AN$37</f>
        <v>32.452558582752005</v>
      </c>
      <c r="AW16">
        <f>AF56</f>
        <v>1244.9349529266142</v>
      </c>
      <c r="AX16">
        <f t="shared" ref="AX16:AX21" si="5">AW16*$AT$14</f>
        <v>7633941.1313459985</v>
      </c>
      <c r="AY16">
        <f t="shared" ref="AY16:AY21" si="6">AX16*$AN$37</f>
        <v>27.482188072845592</v>
      </c>
      <c r="BA16">
        <f>AF78</f>
        <v>631.74314387932327</v>
      </c>
      <c r="BB16" s="11">
        <f t="shared" ref="BB16:BB21" si="7">BA16*$AT$14</f>
        <v>3873848.9582680105</v>
      </c>
      <c r="BC16">
        <f t="shared" ref="BC16:BC21" si="8">BB16*$AN$37</f>
        <v>13.945856249764837</v>
      </c>
      <c r="BD16">
        <f>AF100</f>
        <v>403.6099732631107</v>
      </c>
      <c r="BE16">
        <f t="shared" ref="BE16:BE21" si="9">BD16*$AT$14</f>
        <v>2474936.3560493947</v>
      </c>
      <c r="BF16" s="12">
        <f t="shared" ref="BF16:BF21" si="10">BE16*$AN$37</f>
        <v>8.9097708817778205</v>
      </c>
      <c r="BK16" t="s">
        <v>10</v>
      </c>
      <c r="BL16">
        <f t="shared" ref="BL16:BL21" si="11">AU16</f>
        <v>32.452558582752005</v>
      </c>
      <c r="BM16">
        <f t="shared" ref="BM16:BM21" si="12">AY16</f>
        <v>27.482188072845592</v>
      </c>
      <c r="BN16">
        <f t="shared" ref="BN16:BN21" si="13">BC16</f>
        <v>13.945856249764837</v>
      </c>
      <c r="BO16" s="12">
        <f t="shared" ref="BO16:BO21" si="14">BF16</f>
        <v>8.9097708817778205</v>
      </c>
    </row>
    <row r="17" spans="3:67">
      <c r="C17" t="s">
        <v>32</v>
      </c>
      <c r="E17" t="s">
        <v>33</v>
      </c>
      <c r="F17">
        <v>0</v>
      </c>
      <c r="G17">
        <v>30.030000000000097</v>
      </c>
      <c r="H17">
        <v>9.9149999999999849</v>
      </c>
      <c r="I17">
        <v>4.25</v>
      </c>
      <c r="J17">
        <v>0</v>
      </c>
      <c r="K17">
        <v>0.6</v>
      </c>
      <c r="L17">
        <f t="shared" si="0"/>
        <v>44.79500000000008</v>
      </c>
      <c r="M17">
        <v>50.184000000000083</v>
      </c>
      <c r="N17">
        <v>0</v>
      </c>
      <c r="O17">
        <v>188</v>
      </c>
      <c r="P17">
        <v>125</v>
      </c>
      <c r="Q17">
        <v>23</v>
      </c>
      <c r="R17">
        <v>0</v>
      </c>
      <c r="S17">
        <v>6</v>
      </c>
      <c r="T17">
        <f t="shared" si="1"/>
        <v>342</v>
      </c>
      <c r="U17">
        <v>287</v>
      </c>
      <c r="V17">
        <f t="shared" ref="V17:V32" si="15">M17/U17</f>
        <v>0.17485714285714316</v>
      </c>
      <c r="X17" s="4">
        <v>0</v>
      </c>
      <c r="Y17" s="4">
        <f t="shared" ref="Y17:AA19" si="16">G17/O17</f>
        <v>0.15973404255319201</v>
      </c>
      <c r="Z17" s="4">
        <f t="shared" si="16"/>
        <v>7.9319999999999877E-2</v>
      </c>
      <c r="AA17" s="4">
        <f t="shared" si="16"/>
        <v>0.18478260869565216</v>
      </c>
      <c r="AB17" s="4">
        <v>0</v>
      </c>
      <c r="AC17" s="4">
        <f>K17/S17</f>
        <v>9.9999999999999992E-2</v>
      </c>
      <c r="AL17">
        <f t="shared" ref="AL17:AL32" si="17">L17</f>
        <v>44.79500000000008</v>
      </c>
      <c r="AM17">
        <f t="shared" ref="AM17:AM32" si="18">AL17*$AM$37</f>
        <v>274682.94000000047</v>
      </c>
      <c r="AN17">
        <f t="shared" ref="AN17:AN32" si="19">AM17*$AN$37</f>
        <v>0.98885858400000159</v>
      </c>
      <c r="AO17">
        <f>AO16+AN17</f>
        <v>1.4206053456000016</v>
      </c>
      <c r="AR17" t="s">
        <v>11</v>
      </c>
      <c r="AS17">
        <f>G33</f>
        <v>2532.7685000000006</v>
      </c>
      <c r="AT17">
        <f t="shared" si="3"/>
        <v>15530936.442000004</v>
      </c>
      <c r="AU17">
        <f t="shared" si="4"/>
        <v>55.911371191200011</v>
      </c>
      <c r="AW17">
        <f>AG56</f>
        <v>2429.7982387523771</v>
      </c>
      <c r="AX17">
        <f t="shared" si="5"/>
        <v>14899522.800029576</v>
      </c>
      <c r="AY17">
        <f t="shared" si="6"/>
        <v>53.638282080106471</v>
      </c>
      <c r="BA17">
        <f>AG78</f>
        <v>1693.0175974524182</v>
      </c>
      <c r="BB17" s="11">
        <f t="shared" si="7"/>
        <v>10381583.907578228</v>
      </c>
      <c r="BC17">
        <f t="shared" si="8"/>
        <v>37.37370206728162</v>
      </c>
      <c r="BD17">
        <f>AG100</f>
        <v>1310.9091615952509</v>
      </c>
      <c r="BE17">
        <f t="shared" si="9"/>
        <v>8038494.9789020782</v>
      </c>
      <c r="BF17" s="12">
        <f t="shared" si="10"/>
        <v>28.93858192404748</v>
      </c>
      <c r="BK17" t="s">
        <v>11</v>
      </c>
      <c r="BL17">
        <f t="shared" si="11"/>
        <v>55.911371191200011</v>
      </c>
      <c r="BM17">
        <f t="shared" si="12"/>
        <v>53.638282080106471</v>
      </c>
      <c r="BN17">
        <f t="shared" si="13"/>
        <v>37.37370206728162</v>
      </c>
      <c r="BO17" s="12">
        <f t="shared" si="14"/>
        <v>28.93858192404748</v>
      </c>
    </row>
    <row r="18" spans="3:67">
      <c r="C18" t="s">
        <v>34</v>
      </c>
      <c r="F18">
        <v>4.45</v>
      </c>
      <c r="G18">
        <v>12.799499999999995</v>
      </c>
      <c r="H18">
        <v>0.1</v>
      </c>
      <c r="I18">
        <v>9.8849999999999962</v>
      </c>
      <c r="J18">
        <v>0</v>
      </c>
      <c r="K18">
        <v>1.885</v>
      </c>
      <c r="L18">
        <f t="shared" si="0"/>
        <v>29.119499999999992</v>
      </c>
      <c r="M18">
        <v>63.78700000000002</v>
      </c>
      <c r="N18" s="14">
        <v>13</v>
      </c>
      <c r="O18" s="14">
        <v>60</v>
      </c>
      <c r="P18" s="14">
        <v>1</v>
      </c>
      <c r="Q18" s="14">
        <v>30</v>
      </c>
      <c r="R18" s="14">
        <v>0</v>
      </c>
      <c r="S18" s="5">
        <v>9</v>
      </c>
      <c r="T18">
        <f t="shared" si="1"/>
        <v>113</v>
      </c>
      <c r="U18">
        <v>101</v>
      </c>
      <c r="V18">
        <f t="shared" si="15"/>
        <v>0.63155445544554478</v>
      </c>
      <c r="X18" s="4">
        <f t="shared" ref="X18:X27" si="20">F18/N18</f>
        <v>0.34230769230769231</v>
      </c>
      <c r="Y18" s="4">
        <f t="shared" si="16"/>
        <v>0.2133249999999999</v>
      </c>
      <c r="Z18" s="4">
        <f t="shared" si="16"/>
        <v>0.1</v>
      </c>
      <c r="AA18" s="4">
        <f t="shared" si="16"/>
        <v>0.32949999999999985</v>
      </c>
      <c r="AB18" s="4">
        <v>0</v>
      </c>
      <c r="AC18" s="4">
        <f>K18/S18</f>
        <v>0.20944444444444443</v>
      </c>
      <c r="AL18">
        <f t="shared" si="17"/>
        <v>29.119499999999992</v>
      </c>
      <c r="AM18">
        <f t="shared" si="18"/>
        <v>178560.77399999995</v>
      </c>
      <c r="AN18">
        <f t="shared" si="19"/>
        <v>0.64281878639999979</v>
      </c>
      <c r="AO18">
        <f t="shared" ref="AO18:AO32" si="21">AO17+AN18</f>
        <v>2.0634241320000015</v>
      </c>
      <c r="AR18" t="s">
        <v>12</v>
      </c>
      <c r="AS18">
        <f>H33</f>
        <v>59.414999999999999</v>
      </c>
      <c r="AT18">
        <f t="shared" si="3"/>
        <v>364332.77999999997</v>
      </c>
      <c r="AU18">
        <f t="shared" si="4"/>
        <v>1.3115980079999998</v>
      </c>
      <c r="AW18">
        <f>AH56</f>
        <v>36.340093333333321</v>
      </c>
      <c r="AX18">
        <f t="shared" si="5"/>
        <v>222837.45231999992</v>
      </c>
      <c r="AY18">
        <f t="shared" si="6"/>
        <v>0.80221482835199964</v>
      </c>
      <c r="BA18">
        <f>AH78</f>
        <v>33.68623333333332</v>
      </c>
      <c r="BB18" s="11">
        <f t="shared" si="7"/>
        <v>206563.98279999991</v>
      </c>
      <c r="BC18">
        <f t="shared" si="8"/>
        <v>0.74363033807999968</v>
      </c>
      <c r="BD18">
        <f>AH100</f>
        <v>33.68623333333332</v>
      </c>
      <c r="BE18">
        <f t="shared" si="9"/>
        <v>206563.98279999991</v>
      </c>
      <c r="BF18" s="12">
        <f t="shared" si="10"/>
        <v>0.74363033807999968</v>
      </c>
      <c r="BK18" t="s">
        <v>12</v>
      </c>
      <c r="BL18">
        <f t="shared" si="11"/>
        <v>1.3115980079999998</v>
      </c>
      <c r="BM18">
        <f t="shared" si="12"/>
        <v>0.80221482835199964</v>
      </c>
      <c r="BN18">
        <f t="shared" si="13"/>
        <v>0.74363033807999968</v>
      </c>
      <c r="BO18" s="12">
        <f t="shared" si="14"/>
        <v>0.74363033807999968</v>
      </c>
    </row>
    <row r="19" spans="3:67">
      <c r="C19" t="s">
        <v>35</v>
      </c>
      <c r="F19">
        <v>547.00000000000011</v>
      </c>
      <c r="G19">
        <v>1343.5100000000002</v>
      </c>
      <c r="H19">
        <v>1.3</v>
      </c>
      <c r="I19">
        <v>28.68</v>
      </c>
      <c r="J19">
        <v>5</v>
      </c>
      <c r="K19">
        <v>0</v>
      </c>
      <c r="L19">
        <f t="shared" si="0"/>
        <v>1925.4900000000002</v>
      </c>
      <c r="M19">
        <v>1900.1942550000008</v>
      </c>
      <c r="N19">
        <v>27</v>
      </c>
      <c r="O19">
        <v>103</v>
      </c>
      <c r="P19">
        <v>5</v>
      </c>
      <c r="Q19">
        <v>9</v>
      </c>
      <c r="R19">
        <v>1</v>
      </c>
      <c r="S19">
        <v>0</v>
      </c>
      <c r="T19">
        <f t="shared" si="1"/>
        <v>145</v>
      </c>
      <c r="U19">
        <v>135</v>
      </c>
      <c r="V19">
        <f t="shared" si="15"/>
        <v>14.075513000000006</v>
      </c>
      <c r="X19" s="4">
        <f t="shared" si="20"/>
        <v>20.259259259259263</v>
      </c>
      <c r="Y19" s="4">
        <f t="shared" si="16"/>
        <v>13.043786407766992</v>
      </c>
      <c r="Z19" s="4">
        <f t="shared" si="16"/>
        <v>0.26</v>
      </c>
      <c r="AA19" s="4">
        <f t="shared" si="16"/>
        <v>3.1866666666666665</v>
      </c>
      <c r="AB19" s="4">
        <f>J19/R19</f>
        <v>5</v>
      </c>
      <c r="AC19" s="16">
        <v>10</v>
      </c>
      <c r="AL19">
        <f t="shared" si="17"/>
        <v>1925.4900000000002</v>
      </c>
      <c r="AM19">
        <f t="shared" si="18"/>
        <v>11807104.680000002</v>
      </c>
      <c r="AN19">
        <f t="shared" si="19"/>
        <v>42.505576848000004</v>
      </c>
      <c r="AO19">
        <f t="shared" si="21"/>
        <v>44.569000980000006</v>
      </c>
      <c r="AR19" t="s">
        <v>13</v>
      </c>
      <c r="AS19">
        <f>I33</f>
        <v>249.494</v>
      </c>
      <c r="AT19">
        <f t="shared" si="3"/>
        <v>1529897.2080000001</v>
      </c>
      <c r="AU19">
        <f t="shared" si="4"/>
        <v>5.5076299488</v>
      </c>
      <c r="AW19">
        <f>AI56</f>
        <v>85.528210088970937</v>
      </c>
      <c r="AX19">
        <f t="shared" si="5"/>
        <v>524458.98426556983</v>
      </c>
      <c r="AY19">
        <f t="shared" si="6"/>
        <v>1.8880523433560512</v>
      </c>
      <c r="BA19">
        <f>AI78</f>
        <v>85.528210088970937</v>
      </c>
      <c r="BB19" s="11">
        <f t="shared" si="7"/>
        <v>524458.98426556983</v>
      </c>
      <c r="BC19">
        <f t="shared" si="8"/>
        <v>1.8880523433560512</v>
      </c>
      <c r="BD19">
        <f>AI100</f>
        <v>83.278210088970937</v>
      </c>
      <c r="BE19">
        <f t="shared" si="9"/>
        <v>510661.98426556977</v>
      </c>
      <c r="BF19" s="12">
        <f t="shared" si="10"/>
        <v>1.8383831433560511</v>
      </c>
      <c r="BK19" t="s">
        <v>13</v>
      </c>
      <c r="BL19">
        <f t="shared" si="11"/>
        <v>5.5076299488</v>
      </c>
      <c r="BM19">
        <f t="shared" si="12"/>
        <v>1.8880523433560512</v>
      </c>
      <c r="BN19">
        <f t="shared" si="13"/>
        <v>1.8880523433560512</v>
      </c>
      <c r="BO19" s="12">
        <f t="shared" si="14"/>
        <v>1.8383831433560511</v>
      </c>
    </row>
    <row r="20" spans="3:67">
      <c r="C20" t="s">
        <v>36</v>
      </c>
      <c r="F20">
        <v>14.06</v>
      </c>
      <c r="G20">
        <v>12.07</v>
      </c>
      <c r="H20">
        <v>0</v>
      </c>
      <c r="I20">
        <v>2.34</v>
      </c>
      <c r="J20">
        <v>0</v>
      </c>
      <c r="K20">
        <v>0</v>
      </c>
      <c r="L20">
        <f t="shared" si="0"/>
        <v>28.470000000000002</v>
      </c>
      <c r="M20">
        <v>52.386999999999993</v>
      </c>
      <c r="N20">
        <v>3</v>
      </c>
      <c r="O20">
        <v>6</v>
      </c>
      <c r="P20">
        <v>0</v>
      </c>
      <c r="Q20">
        <v>2</v>
      </c>
      <c r="R20">
        <v>0</v>
      </c>
      <c r="S20">
        <v>0</v>
      </c>
      <c r="T20">
        <f t="shared" si="1"/>
        <v>11</v>
      </c>
      <c r="U20">
        <v>24</v>
      </c>
      <c r="V20">
        <f t="shared" si="15"/>
        <v>2.1827916666666662</v>
      </c>
      <c r="X20" s="4">
        <f t="shared" si="20"/>
        <v>4.6866666666666665</v>
      </c>
      <c r="Y20" s="4">
        <f t="shared" ref="Y20:Y32" si="22">G20/O20</f>
        <v>2.0116666666666667</v>
      </c>
      <c r="Z20" s="4">
        <v>0</v>
      </c>
      <c r="AA20" s="4">
        <f>I20/Q20</f>
        <v>1.17</v>
      </c>
      <c r="AB20" s="4">
        <v>0</v>
      </c>
      <c r="AC20" s="4">
        <v>0</v>
      </c>
      <c r="AL20">
        <f t="shared" si="17"/>
        <v>28.470000000000002</v>
      </c>
      <c r="AM20">
        <f t="shared" si="18"/>
        <v>174578.04</v>
      </c>
      <c r="AN20">
        <f t="shared" si="19"/>
        <v>0.62848094399999999</v>
      </c>
      <c r="AO20">
        <f t="shared" si="21"/>
        <v>45.197481924000009</v>
      </c>
      <c r="AR20" t="s">
        <v>14</v>
      </c>
      <c r="AS20">
        <f>J33</f>
        <v>45.180000000000007</v>
      </c>
      <c r="AT20">
        <f t="shared" si="3"/>
        <v>277043.76000000007</v>
      </c>
      <c r="AU20">
        <f t="shared" si="4"/>
        <v>0.99735753600000021</v>
      </c>
      <c r="AW20">
        <f>AJ56</f>
        <v>31.494583333333331</v>
      </c>
      <c r="AX20">
        <f t="shared" si="5"/>
        <v>193124.78499999997</v>
      </c>
      <c r="AY20">
        <f t="shared" si="6"/>
        <v>0.69524922599999983</v>
      </c>
      <c r="BA20">
        <f>AJ78</f>
        <v>31.494583333333331</v>
      </c>
      <c r="BB20" s="11">
        <f t="shared" si="7"/>
        <v>193124.78499999997</v>
      </c>
      <c r="BC20">
        <f t="shared" si="8"/>
        <v>0.69524922599999983</v>
      </c>
      <c r="BD20">
        <f>AJ100</f>
        <v>31.494583333333331</v>
      </c>
      <c r="BE20">
        <f t="shared" si="9"/>
        <v>193124.78499999997</v>
      </c>
      <c r="BF20" s="12">
        <f t="shared" si="10"/>
        <v>0.69524922599999983</v>
      </c>
      <c r="BK20" t="s">
        <v>14</v>
      </c>
      <c r="BL20">
        <f t="shared" si="11"/>
        <v>0.99735753600000021</v>
      </c>
      <c r="BM20">
        <f t="shared" si="12"/>
        <v>0.69524922599999983</v>
      </c>
      <c r="BN20">
        <f t="shared" si="13"/>
        <v>0.69524922599999983</v>
      </c>
      <c r="BO20" s="12">
        <f t="shared" si="14"/>
        <v>0.69524922599999983</v>
      </c>
    </row>
    <row r="21" spans="3:67">
      <c r="C21" t="s">
        <v>37</v>
      </c>
      <c r="F21">
        <v>44.1</v>
      </c>
      <c r="G21">
        <v>42.2</v>
      </c>
      <c r="H21">
        <v>0</v>
      </c>
      <c r="I21">
        <v>12.13</v>
      </c>
      <c r="J21">
        <v>0</v>
      </c>
      <c r="K21">
        <v>7.5</v>
      </c>
      <c r="L21">
        <f t="shared" si="0"/>
        <v>105.93</v>
      </c>
      <c r="M21">
        <v>133.52699999999993</v>
      </c>
      <c r="N21">
        <v>215</v>
      </c>
      <c r="O21">
        <v>171</v>
      </c>
      <c r="P21">
        <v>0</v>
      </c>
      <c r="Q21">
        <v>37</v>
      </c>
      <c r="R21">
        <v>0</v>
      </c>
      <c r="S21">
        <v>64</v>
      </c>
      <c r="T21">
        <f t="shared" si="1"/>
        <v>487</v>
      </c>
      <c r="U21">
        <v>329</v>
      </c>
      <c r="V21">
        <f t="shared" si="15"/>
        <v>0.40585714285714264</v>
      </c>
      <c r="X21" s="4">
        <f t="shared" si="20"/>
        <v>0.20511627906976745</v>
      </c>
      <c r="Y21" s="4">
        <f t="shared" si="22"/>
        <v>0.24678362573099416</v>
      </c>
      <c r="Z21" s="4">
        <v>0</v>
      </c>
      <c r="AA21" s="4">
        <f>I21/Q21</f>
        <v>0.32783783783783788</v>
      </c>
      <c r="AB21" s="4">
        <v>0</v>
      </c>
      <c r="AC21" s="4">
        <f t="shared" ref="AC21:AC27" si="23">K21/S21</f>
        <v>0.1171875</v>
      </c>
      <c r="AL21">
        <f t="shared" si="17"/>
        <v>105.93</v>
      </c>
      <c r="AM21">
        <f t="shared" si="18"/>
        <v>649562.76</v>
      </c>
      <c r="AN21">
        <f t="shared" si="19"/>
        <v>2.3384259360000001</v>
      </c>
      <c r="AO21">
        <f t="shared" si="21"/>
        <v>47.535907860000009</v>
      </c>
      <c r="AR21" t="s">
        <v>15</v>
      </c>
      <c r="AS21">
        <f>K33</f>
        <v>1420.0050000000003</v>
      </c>
      <c r="AT21">
        <f t="shared" si="3"/>
        <v>8707470.660000002</v>
      </c>
      <c r="AU21">
        <f t="shared" si="4"/>
        <v>31.346894376000005</v>
      </c>
      <c r="AW21">
        <f>AK56</f>
        <v>2177.1286259180793</v>
      </c>
      <c r="AX21">
        <f t="shared" si="5"/>
        <v>13350152.734129662</v>
      </c>
      <c r="AY21">
        <f t="shared" si="6"/>
        <v>48.060549842866777</v>
      </c>
      <c r="BA21">
        <f>AK78</f>
        <v>3662.0336107344638</v>
      </c>
      <c r="BB21" s="11">
        <f t="shared" si="7"/>
        <v>22455590.101023734</v>
      </c>
      <c r="BC21">
        <f t="shared" si="8"/>
        <v>80.840124363685433</v>
      </c>
      <c r="BD21">
        <f>AK100</f>
        <v>4326.7887772951981</v>
      </c>
      <c r="BE21">
        <f t="shared" si="9"/>
        <v>26531868.782374155</v>
      </c>
      <c r="BF21" s="12">
        <f t="shared" si="10"/>
        <v>95.514727616546949</v>
      </c>
      <c r="BK21" t="s">
        <v>15</v>
      </c>
      <c r="BL21">
        <f t="shared" si="11"/>
        <v>31.346894376000005</v>
      </c>
      <c r="BM21">
        <f t="shared" si="12"/>
        <v>48.060549842866777</v>
      </c>
      <c r="BN21">
        <f t="shared" si="13"/>
        <v>80.840124363685433</v>
      </c>
      <c r="BO21" s="12">
        <f t="shared" si="14"/>
        <v>95.514727616546949</v>
      </c>
    </row>
    <row r="22" spans="3:67">
      <c r="C22" t="s">
        <v>38</v>
      </c>
      <c r="F22">
        <v>211.35125999999994</v>
      </c>
      <c r="G22">
        <v>265.34000000000003</v>
      </c>
      <c r="H22">
        <v>6.88</v>
      </c>
      <c r="I22">
        <v>40.959999999999994</v>
      </c>
      <c r="J22">
        <v>9.23</v>
      </c>
      <c r="K22">
        <v>9.6999999999999993</v>
      </c>
      <c r="L22">
        <f t="shared" si="0"/>
        <v>543.46126000000004</v>
      </c>
      <c r="M22">
        <v>501.61599999999959</v>
      </c>
      <c r="N22">
        <v>19</v>
      </c>
      <c r="O22">
        <v>85</v>
      </c>
      <c r="P22">
        <v>5</v>
      </c>
      <c r="Q22">
        <v>21</v>
      </c>
      <c r="R22">
        <v>4</v>
      </c>
      <c r="S22">
        <v>4</v>
      </c>
      <c r="T22">
        <f t="shared" si="1"/>
        <v>138</v>
      </c>
      <c r="U22">
        <v>161</v>
      </c>
      <c r="V22">
        <f t="shared" si="15"/>
        <v>3.1156273291925438</v>
      </c>
      <c r="X22" s="4">
        <f t="shared" si="20"/>
        <v>11.123750526315787</v>
      </c>
      <c r="Y22" s="4">
        <f t="shared" si="22"/>
        <v>3.1216470588235299</v>
      </c>
      <c r="Z22" s="4">
        <f t="shared" ref="Z22:Z27" si="24">H22/P22</f>
        <v>1.3759999999999999</v>
      </c>
      <c r="AA22" s="4">
        <f>I22/Q22</f>
        <v>1.9504761904761903</v>
      </c>
      <c r="AB22" s="4">
        <f>J22/R22</f>
        <v>2.3075000000000001</v>
      </c>
      <c r="AC22" s="16">
        <v>6</v>
      </c>
      <c r="AL22">
        <f t="shared" si="17"/>
        <v>543.46126000000004</v>
      </c>
      <c r="AM22">
        <f t="shared" si="18"/>
        <v>3332504.4463200001</v>
      </c>
      <c r="AN22">
        <f t="shared" si="19"/>
        <v>11.997016006752</v>
      </c>
      <c r="AO22">
        <f t="shared" si="21"/>
        <v>59.532923866752007</v>
      </c>
      <c r="AU22">
        <f>SUM(AU16:AU21)</f>
        <v>127.52740964275202</v>
      </c>
      <c r="AY22">
        <f>SUM(AY16:AY21)</f>
        <v>132.56653639352689</v>
      </c>
      <c r="BC22">
        <f>SUM(BC16:BC21)</f>
        <v>135.48661458816795</v>
      </c>
      <c r="BF22" s="12">
        <f>SUM(BF16:BF21)</f>
        <v>136.64034312980831</v>
      </c>
      <c r="BL22">
        <f>SUM(BL16:BL21)</f>
        <v>127.52740964275202</v>
      </c>
      <c r="BM22">
        <f>SUM(BM16:BM21)</f>
        <v>132.56653639352689</v>
      </c>
      <c r="BN22">
        <f>SUM(BN16:BN21)</f>
        <v>135.48661458816795</v>
      </c>
      <c r="BO22" s="12">
        <f>SUM(BO16:BO21)</f>
        <v>136.64034312980831</v>
      </c>
    </row>
    <row r="23" spans="3:67">
      <c r="C23" t="s">
        <v>39</v>
      </c>
      <c r="F23">
        <v>102.91999999999999</v>
      </c>
      <c r="G23">
        <v>99.78</v>
      </c>
      <c r="H23">
        <v>2.2999999999999998</v>
      </c>
      <c r="I23">
        <v>0</v>
      </c>
      <c r="J23">
        <v>7.0500000000000007</v>
      </c>
      <c r="K23">
        <v>4</v>
      </c>
      <c r="L23">
        <f t="shared" si="0"/>
        <v>216.05</v>
      </c>
      <c r="M23">
        <v>247.75400000000008</v>
      </c>
      <c r="N23">
        <v>53</v>
      </c>
      <c r="O23">
        <v>28</v>
      </c>
      <c r="P23">
        <v>1</v>
      </c>
      <c r="Q23">
        <v>0</v>
      </c>
      <c r="R23">
        <v>8</v>
      </c>
      <c r="S23">
        <v>1</v>
      </c>
      <c r="T23">
        <f t="shared" si="1"/>
        <v>91</v>
      </c>
      <c r="U23">
        <v>140</v>
      </c>
      <c r="V23">
        <f t="shared" si="15"/>
        <v>1.769671428571429</v>
      </c>
      <c r="X23" s="4">
        <f t="shared" si="20"/>
        <v>1.94188679245283</v>
      </c>
      <c r="Y23" s="4">
        <f t="shared" si="22"/>
        <v>3.5635714285714286</v>
      </c>
      <c r="Z23" s="4">
        <f t="shared" si="24"/>
        <v>2.2999999999999998</v>
      </c>
      <c r="AA23" s="4">
        <v>0</v>
      </c>
      <c r="AB23" s="4">
        <f>J23/R23</f>
        <v>0.88125000000000009</v>
      </c>
      <c r="AC23" s="4">
        <f t="shared" si="23"/>
        <v>4</v>
      </c>
      <c r="AL23">
        <f t="shared" si="17"/>
        <v>216.05</v>
      </c>
      <c r="AM23">
        <f t="shared" si="18"/>
        <v>1324818.6000000001</v>
      </c>
      <c r="AN23">
        <f t="shared" si="19"/>
        <v>4.76934696</v>
      </c>
      <c r="AO23">
        <f t="shared" si="21"/>
        <v>64.302270826752007</v>
      </c>
    </row>
    <row r="24" spans="3:67">
      <c r="C24" t="s">
        <v>40</v>
      </c>
      <c r="F24">
        <v>112.75000000000004</v>
      </c>
      <c r="G24">
        <v>109.35000000000004</v>
      </c>
      <c r="H24">
        <v>7.4700000000000006</v>
      </c>
      <c r="I24">
        <v>84.449999999999989</v>
      </c>
      <c r="J24">
        <v>0.1</v>
      </c>
      <c r="K24">
        <v>3</v>
      </c>
      <c r="L24">
        <f t="shared" si="0"/>
        <v>317.12000000000012</v>
      </c>
      <c r="M24">
        <v>517.84049999999968</v>
      </c>
      <c r="N24">
        <v>42</v>
      </c>
      <c r="O24">
        <v>116</v>
      </c>
      <c r="P24">
        <v>10</v>
      </c>
      <c r="Q24">
        <v>24</v>
      </c>
      <c r="R24">
        <v>1</v>
      </c>
      <c r="S24">
        <v>2</v>
      </c>
      <c r="T24">
        <f t="shared" si="1"/>
        <v>195</v>
      </c>
      <c r="U24">
        <v>210</v>
      </c>
      <c r="V24">
        <f t="shared" si="15"/>
        <v>2.4659071428571413</v>
      </c>
      <c r="X24" s="4">
        <f t="shared" si="20"/>
        <v>2.6845238095238106</v>
      </c>
      <c r="Y24" s="4">
        <f t="shared" si="22"/>
        <v>0.94267241379310374</v>
      </c>
      <c r="Z24" s="4">
        <f t="shared" si="24"/>
        <v>0.74700000000000011</v>
      </c>
      <c r="AA24" s="4">
        <v>0</v>
      </c>
      <c r="AB24" s="4">
        <f>J24/R24</f>
        <v>0.1</v>
      </c>
      <c r="AC24" s="4">
        <f t="shared" si="23"/>
        <v>1.5</v>
      </c>
      <c r="AL24">
        <f t="shared" si="17"/>
        <v>317.12000000000012</v>
      </c>
      <c r="AM24">
        <f t="shared" si="18"/>
        <v>1944579.8400000008</v>
      </c>
      <c r="AN24">
        <f t="shared" si="19"/>
        <v>7.0004874240000028</v>
      </c>
      <c r="AO24">
        <f t="shared" si="21"/>
        <v>71.302758250752007</v>
      </c>
    </row>
    <row r="25" spans="3:67">
      <c r="C25" t="s">
        <v>41</v>
      </c>
      <c r="F25">
        <v>242.82999999999996</v>
      </c>
      <c r="G25">
        <v>155.25000000000009</v>
      </c>
      <c r="H25">
        <v>12.45</v>
      </c>
      <c r="I25">
        <v>25.089999999999993</v>
      </c>
      <c r="J25">
        <v>11.2</v>
      </c>
      <c r="K25">
        <v>8.5</v>
      </c>
      <c r="L25">
        <f t="shared" si="0"/>
        <v>455.32</v>
      </c>
      <c r="M25">
        <v>519.00099999999986</v>
      </c>
      <c r="N25">
        <v>57</v>
      </c>
      <c r="O25">
        <v>88</v>
      </c>
      <c r="P25">
        <v>8</v>
      </c>
      <c r="Q25">
        <v>18</v>
      </c>
      <c r="R25">
        <v>6</v>
      </c>
      <c r="S25">
        <v>2</v>
      </c>
      <c r="T25">
        <f t="shared" si="1"/>
        <v>179</v>
      </c>
      <c r="U25">
        <v>183</v>
      </c>
      <c r="V25">
        <f t="shared" si="15"/>
        <v>2.8360710382513652</v>
      </c>
      <c r="X25" s="4">
        <f t="shared" si="20"/>
        <v>4.2601754385964901</v>
      </c>
      <c r="Y25" s="4">
        <f t="shared" si="22"/>
        <v>1.7642045454545465</v>
      </c>
      <c r="Z25" s="4">
        <f t="shared" si="24"/>
        <v>1.5562499999999999</v>
      </c>
      <c r="AA25" s="4">
        <v>0</v>
      </c>
      <c r="AB25" s="4">
        <f>J25/R25</f>
        <v>1.8666666666666665</v>
      </c>
      <c r="AC25" s="4">
        <f t="shared" si="23"/>
        <v>4.25</v>
      </c>
      <c r="AL25">
        <f t="shared" si="17"/>
        <v>455.32</v>
      </c>
      <c r="AM25">
        <f t="shared" si="18"/>
        <v>2792022.2399999998</v>
      </c>
      <c r="AN25">
        <f t="shared" si="19"/>
        <v>10.051280063999998</v>
      </c>
      <c r="AO25">
        <f t="shared" si="21"/>
        <v>81.354038314752003</v>
      </c>
    </row>
    <row r="26" spans="3:67">
      <c r="C26" t="s">
        <v>42</v>
      </c>
      <c r="F26">
        <v>11.45</v>
      </c>
      <c r="G26">
        <v>60.419000000000011</v>
      </c>
      <c r="H26">
        <v>5.1999999999999993</v>
      </c>
      <c r="I26">
        <v>10.759</v>
      </c>
      <c r="J26">
        <v>6.3</v>
      </c>
      <c r="K26">
        <v>5.25</v>
      </c>
      <c r="L26">
        <f t="shared" si="0"/>
        <v>99.378000000000014</v>
      </c>
      <c r="M26">
        <v>311.83999999999986</v>
      </c>
      <c r="N26">
        <v>7</v>
      </c>
      <c r="O26">
        <v>40</v>
      </c>
      <c r="P26">
        <v>6</v>
      </c>
      <c r="Q26">
        <v>20</v>
      </c>
      <c r="R26">
        <v>5</v>
      </c>
      <c r="S26">
        <v>6</v>
      </c>
      <c r="T26">
        <f t="shared" si="1"/>
        <v>84</v>
      </c>
      <c r="U26">
        <v>91</v>
      </c>
      <c r="V26">
        <f t="shared" si="15"/>
        <v>3.4268131868131855</v>
      </c>
      <c r="X26" s="4">
        <f t="shared" si="20"/>
        <v>1.6357142857142857</v>
      </c>
      <c r="Y26" s="4">
        <f t="shared" si="22"/>
        <v>1.5104750000000002</v>
      </c>
      <c r="Z26" s="4">
        <f t="shared" si="24"/>
        <v>0.86666666666666659</v>
      </c>
      <c r="AA26" s="4">
        <v>0</v>
      </c>
      <c r="AB26" s="4">
        <f>J26/R26</f>
        <v>1.26</v>
      </c>
      <c r="AC26" s="4">
        <f t="shared" si="23"/>
        <v>0.875</v>
      </c>
      <c r="AL26">
        <f t="shared" si="17"/>
        <v>99.378000000000014</v>
      </c>
      <c r="AM26">
        <f t="shared" si="18"/>
        <v>609385.89600000007</v>
      </c>
      <c r="AN26">
        <f t="shared" si="19"/>
        <v>2.1937892256000002</v>
      </c>
      <c r="AO26">
        <f t="shared" si="21"/>
        <v>83.547827540352003</v>
      </c>
    </row>
    <row r="27" spans="3:67">
      <c r="C27" t="s">
        <v>43</v>
      </c>
      <c r="F27">
        <v>46.2</v>
      </c>
      <c r="G27">
        <v>66.88000000000001</v>
      </c>
      <c r="H27">
        <v>1.1000000000000001</v>
      </c>
      <c r="I27">
        <v>14.9</v>
      </c>
      <c r="J27">
        <v>0</v>
      </c>
      <c r="K27">
        <v>142.9</v>
      </c>
      <c r="L27">
        <f t="shared" si="0"/>
        <v>271.98</v>
      </c>
      <c r="M27">
        <v>515.35691666666651</v>
      </c>
      <c r="N27">
        <v>13</v>
      </c>
      <c r="O27">
        <v>18</v>
      </c>
      <c r="P27">
        <v>1</v>
      </c>
      <c r="Q27">
        <v>5</v>
      </c>
      <c r="R27">
        <v>0</v>
      </c>
      <c r="S27">
        <v>4</v>
      </c>
      <c r="T27">
        <f t="shared" si="1"/>
        <v>41</v>
      </c>
      <c r="U27">
        <v>71</v>
      </c>
      <c r="V27">
        <f t="shared" si="15"/>
        <v>7.2585481220657257</v>
      </c>
      <c r="X27" s="4">
        <f t="shared" si="20"/>
        <v>3.5538461538461541</v>
      </c>
      <c r="Y27" s="4">
        <f t="shared" si="22"/>
        <v>3.7155555555555559</v>
      </c>
      <c r="Z27" s="4">
        <f t="shared" si="24"/>
        <v>1.1000000000000001</v>
      </c>
      <c r="AA27" s="4">
        <v>0</v>
      </c>
      <c r="AB27" s="4">
        <v>0</v>
      </c>
      <c r="AC27" s="4">
        <f t="shared" si="23"/>
        <v>35.725000000000001</v>
      </c>
      <c r="AL27">
        <f t="shared" si="17"/>
        <v>271.98</v>
      </c>
      <c r="AM27">
        <f t="shared" si="18"/>
        <v>1667781.36</v>
      </c>
      <c r="AN27">
        <f t="shared" si="19"/>
        <v>6.0040128959999999</v>
      </c>
      <c r="AO27">
        <f t="shared" si="21"/>
        <v>89.551840436352009</v>
      </c>
    </row>
    <row r="28" spans="3:67">
      <c r="C28" t="s">
        <v>44</v>
      </c>
      <c r="F28">
        <v>0</v>
      </c>
      <c r="G28">
        <v>9.93</v>
      </c>
      <c r="H28">
        <v>0</v>
      </c>
      <c r="I28">
        <v>0</v>
      </c>
      <c r="J28">
        <v>0</v>
      </c>
      <c r="K28">
        <v>1.1299999999999999</v>
      </c>
      <c r="L28">
        <f>SUM(F28:K28)</f>
        <v>11.059999999999999</v>
      </c>
      <c r="M28">
        <v>15.067599999999999</v>
      </c>
      <c r="N28">
        <v>0</v>
      </c>
      <c r="O28">
        <v>21</v>
      </c>
      <c r="P28">
        <v>0</v>
      </c>
      <c r="Q28">
        <v>0</v>
      </c>
      <c r="R28">
        <v>0</v>
      </c>
      <c r="S28">
        <v>3</v>
      </c>
      <c r="T28">
        <f>SUM(N28:S28)</f>
        <v>24</v>
      </c>
      <c r="U28">
        <v>48</v>
      </c>
      <c r="V28">
        <f t="shared" si="15"/>
        <v>0.31390833333333329</v>
      </c>
      <c r="X28" s="4">
        <v>0</v>
      </c>
      <c r="Y28" s="4">
        <f t="shared" si="22"/>
        <v>0.47285714285714286</v>
      </c>
      <c r="Z28" s="4">
        <v>0</v>
      </c>
      <c r="AA28" s="4">
        <v>0</v>
      </c>
      <c r="AB28" s="4">
        <v>0</v>
      </c>
      <c r="AC28" s="4">
        <f>K28/S28</f>
        <v>0.37666666666666665</v>
      </c>
      <c r="AL28">
        <f t="shared" si="17"/>
        <v>11.059999999999999</v>
      </c>
      <c r="AM28">
        <f t="shared" si="18"/>
        <v>67819.92</v>
      </c>
      <c r="AN28">
        <f t="shared" si="19"/>
        <v>0.24415171199999999</v>
      </c>
      <c r="AO28">
        <f t="shared" si="21"/>
        <v>89.795992148352013</v>
      </c>
    </row>
    <row r="29" spans="3:67">
      <c r="C29" t="s">
        <v>45</v>
      </c>
      <c r="F29">
        <v>0.30000000000000004</v>
      </c>
      <c r="G29">
        <v>0.99799999999999989</v>
      </c>
      <c r="H29">
        <v>0.2</v>
      </c>
      <c r="I29">
        <v>0.4</v>
      </c>
      <c r="J29">
        <v>0.1</v>
      </c>
      <c r="K29">
        <v>0.30000000000000004</v>
      </c>
      <c r="L29">
        <f>SUM(F29:K29)</f>
        <v>2.298</v>
      </c>
      <c r="M29">
        <v>2.54</v>
      </c>
      <c r="N29" s="6">
        <v>3</v>
      </c>
      <c r="O29" s="6">
        <v>11</v>
      </c>
      <c r="P29" s="6">
        <v>2</v>
      </c>
      <c r="Q29" s="6">
        <v>4</v>
      </c>
      <c r="R29" s="6">
        <v>1</v>
      </c>
      <c r="S29" s="6">
        <v>3</v>
      </c>
      <c r="T29">
        <f>SUM(N29:S29)</f>
        <v>24</v>
      </c>
      <c r="U29">
        <v>14</v>
      </c>
      <c r="V29">
        <f t="shared" si="15"/>
        <v>0.18142857142857144</v>
      </c>
      <c r="X29" s="4">
        <f>F29/N29</f>
        <v>0.10000000000000002</v>
      </c>
      <c r="Y29" s="4">
        <f t="shared" si="22"/>
        <v>9.0727272727272712E-2</v>
      </c>
      <c r="Z29" s="4">
        <f>H29/P29</f>
        <v>0.1</v>
      </c>
      <c r="AA29" s="4">
        <f>I29/Q29</f>
        <v>0.1</v>
      </c>
      <c r="AB29" s="4">
        <f>J29/R29</f>
        <v>0.1</v>
      </c>
      <c r="AC29" s="4">
        <f>K29/S29</f>
        <v>0.10000000000000002</v>
      </c>
      <c r="AL29">
        <f t="shared" si="17"/>
        <v>2.298</v>
      </c>
      <c r="AM29">
        <f t="shared" si="18"/>
        <v>14091.336000000001</v>
      </c>
      <c r="AN29">
        <f t="shared" si="19"/>
        <v>5.0728809600000001E-2</v>
      </c>
      <c r="AO29">
        <f t="shared" si="21"/>
        <v>89.846720957952016</v>
      </c>
    </row>
    <row r="30" spans="3:67">
      <c r="C30" t="s">
        <v>46</v>
      </c>
      <c r="F30">
        <v>36.049999999999997</v>
      </c>
      <c r="G30">
        <v>70.527000000000015</v>
      </c>
      <c r="H30">
        <v>0.75</v>
      </c>
      <c r="I30">
        <v>2.0499999999999998</v>
      </c>
      <c r="J30">
        <v>4.5999999999999996</v>
      </c>
      <c r="K30">
        <v>1.3</v>
      </c>
      <c r="L30">
        <f>SUM(F30:K30)</f>
        <v>115.277</v>
      </c>
      <c r="M30">
        <v>148.05900000000025</v>
      </c>
      <c r="N30">
        <v>10</v>
      </c>
      <c r="O30">
        <v>100</v>
      </c>
      <c r="P30">
        <v>1</v>
      </c>
      <c r="Q30">
        <v>4</v>
      </c>
      <c r="R30">
        <v>2</v>
      </c>
      <c r="S30">
        <v>2</v>
      </c>
      <c r="T30">
        <f>SUM(N30:S30)</f>
        <v>119</v>
      </c>
      <c r="U30">
        <v>252</v>
      </c>
      <c r="V30">
        <f t="shared" si="15"/>
        <v>0.58753571428571527</v>
      </c>
      <c r="X30" s="4">
        <f>F30/N30</f>
        <v>3.6049999999999995</v>
      </c>
      <c r="Y30" s="4">
        <f t="shared" si="22"/>
        <v>0.70527000000000017</v>
      </c>
      <c r="Z30" s="4">
        <f>H30/P30</f>
        <v>0.75</v>
      </c>
      <c r="AA30" s="4">
        <v>0</v>
      </c>
      <c r="AB30" s="4">
        <f>J30/R30</f>
        <v>2.2999999999999998</v>
      </c>
      <c r="AC30" s="4">
        <f>K30/S30</f>
        <v>0.65</v>
      </c>
      <c r="AL30">
        <f t="shared" si="17"/>
        <v>115.277</v>
      </c>
      <c r="AM30">
        <f t="shared" si="18"/>
        <v>706878.56400000001</v>
      </c>
      <c r="AN30">
        <f t="shared" si="19"/>
        <v>2.5447628303999998</v>
      </c>
      <c r="AO30">
        <f t="shared" si="21"/>
        <v>92.391483788352019</v>
      </c>
    </row>
    <row r="31" spans="3:67">
      <c r="C31" t="s">
        <v>47</v>
      </c>
      <c r="F31">
        <v>0</v>
      </c>
      <c r="G31">
        <v>6.8569999999999984</v>
      </c>
      <c r="H31">
        <v>0</v>
      </c>
      <c r="I31">
        <v>0</v>
      </c>
      <c r="J31">
        <v>0</v>
      </c>
      <c r="K31">
        <v>0</v>
      </c>
      <c r="L31">
        <f>SUM(F31:K31)</f>
        <v>6.8569999999999984</v>
      </c>
      <c r="M31">
        <v>7.3459999999999992</v>
      </c>
      <c r="N31" s="7">
        <v>0</v>
      </c>
      <c r="O31" s="7">
        <v>12</v>
      </c>
      <c r="P31" s="7">
        <v>0</v>
      </c>
      <c r="Q31" s="7">
        <v>0</v>
      </c>
      <c r="R31" s="7">
        <v>0</v>
      </c>
      <c r="S31" s="7">
        <v>0</v>
      </c>
      <c r="T31">
        <f>SUM(N31:S31)</f>
        <v>12</v>
      </c>
      <c r="U31">
        <v>20</v>
      </c>
      <c r="V31">
        <f t="shared" si="15"/>
        <v>0.36729999999999996</v>
      </c>
      <c r="X31" s="4">
        <v>0</v>
      </c>
      <c r="Y31" s="4">
        <f t="shared" si="22"/>
        <v>0.57141666666666657</v>
      </c>
      <c r="Z31" s="4">
        <v>0</v>
      </c>
      <c r="AA31" s="4">
        <v>0</v>
      </c>
      <c r="AB31" s="4">
        <v>0</v>
      </c>
      <c r="AC31" s="4">
        <v>0</v>
      </c>
      <c r="AL31">
        <f t="shared" si="17"/>
        <v>6.8569999999999984</v>
      </c>
      <c r="AM31">
        <f t="shared" si="18"/>
        <v>42047.123999999989</v>
      </c>
      <c r="AN31">
        <f t="shared" si="19"/>
        <v>0.15136964639999995</v>
      </c>
      <c r="AO31">
        <f t="shared" si="21"/>
        <v>92.542853434752018</v>
      </c>
    </row>
    <row r="32" spans="3:67">
      <c r="C32" t="s">
        <v>15</v>
      </c>
      <c r="F32">
        <v>93.850000000000023</v>
      </c>
      <c r="G32">
        <v>245.4</v>
      </c>
      <c r="H32">
        <v>8</v>
      </c>
      <c r="I32">
        <v>4.5999999999999996</v>
      </c>
      <c r="J32">
        <v>0</v>
      </c>
      <c r="K32">
        <v>1232.9400000000003</v>
      </c>
      <c r="L32">
        <f>SUM(F32:K32)</f>
        <v>1584.7900000000004</v>
      </c>
      <c r="M32">
        <v>1808.6900000000005</v>
      </c>
      <c r="N32">
        <v>25</v>
      </c>
      <c r="O32">
        <v>40</v>
      </c>
      <c r="P32">
        <v>1</v>
      </c>
      <c r="Q32">
        <v>4</v>
      </c>
      <c r="R32">
        <v>0</v>
      </c>
      <c r="S32">
        <v>118</v>
      </c>
      <c r="T32">
        <f>SUM(N32:S32)</f>
        <v>188</v>
      </c>
      <c r="U32">
        <v>179</v>
      </c>
      <c r="V32">
        <f t="shared" si="15"/>
        <v>10.104413407821232</v>
      </c>
      <c r="X32" s="4">
        <f>F32/N32</f>
        <v>3.7540000000000009</v>
      </c>
      <c r="Y32" s="4">
        <f t="shared" si="22"/>
        <v>6.1349999999999998</v>
      </c>
      <c r="Z32" s="4">
        <f>H32/P32</f>
        <v>8</v>
      </c>
      <c r="AA32" s="4">
        <v>0</v>
      </c>
      <c r="AB32" s="4">
        <v>0</v>
      </c>
      <c r="AC32" s="4">
        <f>K32/S32</f>
        <v>10.448644067796613</v>
      </c>
      <c r="AL32">
        <f t="shared" si="17"/>
        <v>1584.7900000000004</v>
      </c>
      <c r="AM32">
        <f t="shared" si="18"/>
        <v>9717932.2800000031</v>
      </c>
      <c r="AN32">
        <f t="shared" si="19"/>
        <v>34.984556208000008</v>
      </c>
      <c r="AO32">
        <f t="shared" si="21"/>
        <v>127.52740964275202</v>
      </c>
    </row>
    <row r="33" spans="2:41">
      <c r="C33" t="s">
        <v>18</v>
      </c>
      <c r="F33">
        <f t="shared" ref="F33:K33" si="25">SUM(F16:F32)</f>
        <v>1470.0912600000001</v>
      </c>
      <c r="G33">
        <f t="shared" si="25"/>
        <v>2532.7685000000006</v>
      </c>
      <c r="H33">
        <f t="shared" si="25"/>
        <v>59.414999999999999</v>
      </c>
      <c r="I33">
        <f t="shared" si="25"/>
        <v>249.494</v>
      </c>
      <c r="J33">
        <f t="shared" si="25"/>
        <v>45.180000000000007</v>
      </c>
      <c r="K33">
        <f t="shared" si="25"/>
        <v>1420.0050000000003</v>
      </c>
      <c r="N33">
        <f>SUM(N16:N32)</f>
        <v>490</v>
      </c>
      <c r="T33">
        <f>SUM(T16:T32)</f>
        <v>2213</v>
      </c>
      <c r="X33" s="4"/>
      <c r="Y33" s="4"/>
      <c r="Z33" s="4"/>
      <c r="AA33" s="4"/>
      <c r="AB33" s="4"/>
      <c r="AC33" s="4"/>
      <c r="AF33" t="s">
        <v>49</v>
      </c>
      <c r="AM33">
        <v>8760</v>
      </c>
    </row>
    <row r="34" spans="2:41">
      <c r="X34" s="4"/>
      <c r="Y34" s="4"/>
      <c r="Z34" s="4"/>
      <c r="AA34" s="4"/>
      <c r="AB34" s="4"/>
      <c r="AC34" s="4"/>
    </row>
    <row r="35" spans="2:41">
      <c r="X35" s="4"/>
      <c r="Y35" s="4"/>
      <c r="Z35" s="4"/>
      <c r="AA35" s="4"/>
      <c r="AB35" s="4"/>
      <c r="AC35" s="4"/>
    </row>
    <row r="36" spans="2:41">
      <c r="N36" s="1" t="s">
        <v>48</v>
      </c>
      <c r="O36" t="s">
        <v>54</v>
      </c>
      <c r="X36" s="4"/>
      <c r="Y36" s="4"/>
      <c r="Z36" s="4"/>
      <c r="AA36" s="4"/>
      <c r="AB36" s="4"/>
      <c r="AC36" s="4"/>
    </row>
    <row r="37" spans="2:41">
      <c r="B37">
        <v>2020</v>
      </c>
      <c r="C37" t="s">
        <v>50</v>
      </c>
      <c r="N37" t="s">
        <v>7</v>
      </c>
      <c r="X37" t="s">
        <v>55</v>
      </c>
      <c r="AF37" s="8">
        <v>0</v>
      </c>
      <c r="AG37" s="8">
        <v>0.02</v>
      </c>
      <c r="AH37" s="8">
        <v>0</v>
      </c>
      <c r="AI37" s="8">
        <v>0</v>
      </c>
      <c r="AJ37" s="8">
        <v>0</v>
      </c>
      <c r="AK37" s="8">
        <v>0.02</v>
      </c>
      <c r="AM37">
        <f>AM33*0.7</f>
        <v>6132</v>
      </c>
      <c r="AN37">
        <v>3.5999999999999998E-6</v>
      </c>
    </row>
    <row r="38" spans="2:41">
      <c r="C38">
        <v>2020</v>
      </c>
      <c r="D38" s="2" t="s">
        <v>10</v>
      </c>
      <c r="E38" s="2" t="s">
        <v>11</v>
      </c>
      <c r="F38" s="2" t="s">
        <v>12</v>
      </c>
      <c r="G38" s="2" t="s">
        <v>13</v>
      </c>
      <c r="H38" s="2" t="s">
        <v>14</v>
      </c>
      <c r="I38" s="2" t="s">
        <v>15</v>
      </c>
      <c r="N38" s="2" t="s">
        <v>10</v>
      </c>
      <c r="O38" s="2" t="s">
        <v>11</v>
      </c>
      <c r="P38" s="2" t="s">
        <v>12</v>
      </c>
      <c r="Q38" s="2" t="s">
        <v>13</v>
      </c>
      <c r="R38" s="2" t="s">
        <v>14</v>
      </c>
      <c r="S38" s="2" t="s">
        <v>15</v>
      </c>
      <c r="T38" s="2" t="s">
        <v>18</v>
      </c>
      <c r="U38" s="2" t="s">
        <v>51</v>
      </c>
      <c r="X38" s="2" t="s">
        <v>10</v>
      </c>
      <c r="Y38" s="2" t="s">
        <v>11</v>
      </c>
      <c r="Z38" s="2" t="s">
        <v>12</v>
      </c>
      <c r="AA38" s="2" t="s">
        <v>13</v>
      </c>
      <c r="AB38" s="2" t="s">
        <v>14</v>
      </c>
      <c r="AC38" s="2" t="s">
        <v>15</v>
      </c>
      <c r="AD38" s="2" t="s">
        <v>18</v>
      </c>
      <c r="AE38" s="2"/>
      <c r="AF38" s="2" t="s">
        <v>10</v>
      </c>
      <c r="AG38" s="2" t="s">
        <v>11</v>
      </c>
      <c r="AH38" s="2" t="s">
        <v>12</v>
      </c>
      <c r="AI38" s="2" t="s">
        <v>13</v>
      </c>
      <c r="AJ38" s="2" t="s">
        <v>14</v>
      </c>
      <c r="AK38" s="2" t="s">
        <v>15</v>
      </c>
      <c r="AL38" s="2" t="s">
        <v>16</v>
      </c>
      <c r="AM38" s="2" t="s">
        <v>52</v>
      </c>
      <c r="AN38" s="2" t="s">
        <v>22</v>
      </c>
    </row>
    <row r="39" spans="2:41">
      <c r="C39" t="s">
        <v>30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0.02</v>
      </c>
      <c r="N39">
        <f>Tables!J45</f>
        <v>2</v>
      </c>
      <c r="O39">
        <f>Tables!K45</f>
        <v>1</v>
      </c>
      <c r="P39">
        <f>Tables!L45</f>
        <v>3</v>
      </c>
      <c r="Q39">
        <f>Tables!M45</f>
        <v>6</v>
      </c>
      <c r="R39">
        <f>Tables!N45</f>
        <v>1</v>
      </c>
      <c r="S39">
        <v>7</v>
      </c>
      <c r="T39">
        <f>SUM(N39:S39)</f>
        <v>20</v>
      </c>
      <c r="U39">
        <f>S39-S16</f>
        <v>6</v>
      </c>
      <c r="X39" s="10">
        <f t="shared" ref="X39:X54" si="26">N39*X16</f>
        <v>1.8533333333333335</v>
      </c>
      <c r="Y39">
        <f t="shared" ref="Y39:Y54" si="27">O39*Y16</f>
        <v>0.71399999999999997</v>
      </c>
      <c r="Z39">
        <f t="shared" ref="Z39:Z54" si="28">P39*Z16</f>
        <v>2.8125</v>
      </c>
      <c r="AA39">
        <f t="shared" ref="AA39:AA54" si="29">Q39*AA16</f>
        <v>6.75</v>
      </c>
      <c r="AB39">
        <f t="shared" ref="AB39:AB54" si="30">R39*AB16</f>
        <v>0.8</v>
      </c>
      <c r="AC39">
        <f t="shared" ref="AC39:AC54" si="31">S39*AC16</f>
        <v>7</v>
      </c>
      <c r="AD39">
        <f>SUM(X39:AC39)</f>
        <v>19.929833333333335</v>
      </c>
      <c r="AF39">
        <f>X39+(X39*AF37)</f>
        <v>1.8533333333333335</v>
      </c>
      <c r="AG39">
        <f>Y39+(Y39*AG37)</f>
        <v>0.72827999999999993</v>
      </c>
      <c r="AH39">
        <f>Z39+Z39*AH37</f>
        <v>2.8125</v>
      </c>
      <c r="AI39">
        <f>AA39+AA39*AI37</f>
        <v>6.75</v>
      </c>
      <c r="AJ39">
        <f>AB39+AB39*AJ37</f>
        <v>0.8</v>
      </c>
      <c r="AK39">
        <f>AC39+AC39*AK37</f>
        <v>7.14</v>
      </c>
      <c r="AL39">
        <f>SUM(AF39:AK39)</f>
        <v>20.084113333333335</v>
      </c>
      <c r="AM39">
        <f>AL39*AM37</f>
        <v>123155.78296000001</v>
      </c>
      <c r="AN39">
        <f>AM39*AN37</f>
        <v>0.44336081865600002</v>
      </c>
      <c r="AO39">
        <f>AN39</f>
        <v>0.44336081865600002</v>
      </c>
    </row>
    <row r="40" spans="2:41">
      <c r="C40" t="s">
        <v>32</v>
      </c>
      <c r="N40">
        <f>Tables!J46</f>
        <v>0</v>
      </c>
      <c r="O40">
        <f>Tables!K46</f>
        <v>182</v>
      </c>
      <c r="P40">
        <f>Tables!L46</f>
        <v>118</v>
      </c>
      <c r="Q40">
        <f>Tables!M46</f>
        <v>20</v>
      </c>
      <c r="R40">
        <f>Tables!N46</f>
        <v>0</v>
      </c>
      <c r="S40">
        <f t="shared" ref="S40:S55" si="32">T17-SUM(N40:R40)</f>
        <v>22</v>
      </c>
      <c r="T40">
        <f>SUM(N40:S40)</f>
        <v>342</v>
      </c>
      <c r="U40">
        <f t="shared" ref="U40:U55" si="33">S40-S17</f>
        <v>16</v>
      </c>
      <c r="X40" s="10">
        <f t="shared" si="26"/>
        <v>0</v>
      </c>
      <c r="Y40" s="10">
        <f t="shared" si="27"/>
        <v>29.071595744680945</v>
      </c>
      <c r="Z40" s="10">
        <f t="shared" si="28"/>
        <v>9.3597599999999854</v>
      </c>
      <c r="AA40" s="10">
        <f t="shared" si="29"/>
        <v>3.695652173913043</v>
      </c>
      <c r="AB40" s="10">
        <f t="shared" si="30"/>
        <v>0</v>
      </c>
      <c r="AC40" s="10">
        <f t="shared" si="31"/>
        <v>2.1999999999999997</v>
      </c>
      <c r="AD40">
        <f>SUM(X40:AC40)</f>
        <v>44.327007918593978</v>
      </c>
      <c r="AF40">
        <f>X40+(X40*$AF$37)</f>
        <v>0</v>
      </c>
      <c r="AG40">
        <f t="shared" ref="AG40:AG55" si="34">Y40+Y40*AG$37</f>
        <v>29.653027659574562</v>
      </c>
      <c r="AH40">
        <f t="shared" ref="AH40:AH55" si="35">Z40+Z40*$AH$37</f>
        <v>9.3597599999999854</v>
      </c>
      <c r="AI40">
        <f t="shared" ref="AI40:AI55" si="36">AA40+AA40*$AI$37</f>
        <v>3.695652173913043</v>
      </c>
      <c r="AJ40">
        <f t="shared" ref="AJ40:AJ55" si="37">AB40+AB40*$AJ$37</f>
        <v>0</v>
      </c>
      <c r="AK40">
        <f>AC40+AC40*AK37</f>
        <v>2.2439999999999998</v>
      </c>
      <c r="AL40">
        <f>SUM(AF40:AK40)</f>
        <v>44.952439833487588</v>
      </c>
      <c r="AM40">
        <f>AL40*$AM$37</f>
        <v>275648.36105894588</v>
      </c>
      <c r="AN40">
        <f>AM40*$AN$37</f>
        <v>0.99233409981220511</v>
      </c>
      <c r="AO40">
        <f>AO39+AN40</f>
        <v>1.4356949184682051</v>
      </c>
    </row>
    <row r="41" spans="2:41">
      <c r="C41" t="s">
        <v>34</v>
      </c>
      <c r="N41">
        <f>Tables!J47</f>
        <v>10</v>
      </c>
      <c r="O41">
        <f>Tables!K47</f>
        <v>50</v>
      </c>
      <c r="P41">
        <f>Tables!L47</f>
        <v>0</v>
      </c>
      <c r="Q41">
        <f>Tables!M47</f>
        <v>25</v>
      </c>
      <c r="R41">
        <f>Tables!N47</f>
        <v>0</v>
      </c>
      <c r="S41">
        <f t="shared" si="32"/>
        <v>28</v>
      </c>
      <c r="T41">
        <f t="shared" ref="T41:T54" si="38">SUM(N41:S41)</f>
        <v>113</v>
      </c>
      <c r="U41">
        <f t="shared" si="33"/>
        <v>19</v>
      </c>
      <c r="X41" s="10">
        <f t="shared" si="26"/>
        <v>3.4230769230769234</v>
      </c>
      <c r="Y41" s="10">
        <f t="shared" si="27"/>
        <v>10.666249999999994</v>
      </c>
      <c r="Z41" s="10">
        <f t="shared" si="28"/>
        <v>0</v>
      </c>
      <c r="AA41" s="10">
        <f t="shared" si="29"/>
        <v>8.2374999999999954</v>
      </c>
      <c r="AB41" s="10">
        <f t="shared" si="30"/>
        <v>0</v>
      </c>
      <c r="AC41" s="10">
        <f t="shared" si="31"/>
        <v>5.8644444444444446</v>
      </c>
      <c r="AD41">
        <f>SUM(X41:AC41)</f>
        <v>28.19127136752136</v>
      </c>
      <c r="AF41">
        <f>X41+X41*$AF$37</f>
        <v>3.4230769230769234</v>
      </c>
      <c r="AG41">
        <f>Y41+Y41*AG$37</f>
        <v>10.879574999999994</v>
      </c>
      <c r="AH41">
        <f t="shared" si="35"/>
        <v>0</v>
      </c>
      <c r="AI41">
        <f t="shared" si="36"/>
        <v>8.2374999999999954</v>
      </c>
      <c r="AJ41">
        <f t="shared" si="37"/>
        <v>0</v>
      </c>
      <c r="AK41">
        <f t="shared" ref="AK41:AK55" si="39">AC41+AC41*$AK$37</f>
        <v>5.9817333333333336</v>
      </c>
      <c r="AL41">
        <f>SUM(AF41:AK41)</f>
        <v>28.521885256410247</v>
      </c>
      <c r="AM41">
        <f>AL41*$AM$37</f>
        <v>174896.20039230763</v>
      </c>
      <c r="AN41">
        <f>AM41*$AN$37</f>
        <v>0.62962632141230745</v>
      </c>
      <c r="AO41">
        <f>AO40+AN41</f>
        <v>2.0653212398805127</v>
      </c>
    </row>
    <row r="42" spans="2:41" s="17" customFormat="1">
      <c r="C42" s="17" t="s">
        <v>35</v>
      </c>
      <c r="N42" s="17">
        <f>Tables!J48</f>
        <v>22</v>
      </c>
      <c r="O42" s="17">
        <f>Tables!K48</f>
        <v>100</v>
      </c>
      <c r="P42" s="17">
        <f>Tables!L48</f>
        <v>4</v>
      </c>
      <c r="Q42" s="17">
        <f>Tables!M48</f>
        <v>6</v>
      </c>
      <c r="R42" s="17">
        <f>Tables!N48</f>
        <v>1</v>
      </c>
      <c r="S42" s="17">
        <f t="shared" si="32"/>
        <v>12</v>
      </c>
      <c r="T42" s="17">
        <f t="shared" si="38"/>
        <v>145</v>
      </c>
      <c r="U42" s="17">
        <f t="shared" si="33"/>
        <v>12</v>
      </c>
      <c r="X42" s="18">
        <f t="shared" si="26"/>
        <v>445.70370370370381</v>
      </c>
      <c r="Y42" s="18">
        <f t="shared" si="27"/>
        <v>1304.3786407766993</v>
      </c>
      <c r="Z42" s="18">
        <f t="shared" si="28"/>
        <v>1.04</v>
      </c>
      <c r="AA42" s="18">
        <f t="shared" si="29"/>
        <v>19.119999999999997</v>
      </c>
      <c r="AB42" s="18">
        <f t="shared" si="30"/>
        <v>5</v>
      </c>
      <c r="AC42" s="18">
        <f t="shared" si="31"/>
        <v>120</v>
      </c>
      <c r="AD42" s="17">
        <f t="shared" ref="AD42:AD55" si="40">SUM(X42:AC42)</f>
        <v>1895.2423444804031</v>
      </c>
      <c r="AF42" s="17">
        <f t="shared" ref="AF42:AF55" si="41">X42+X42*$AF$37</f>
        <v>445.70370370370381</v>
      </c>
      <c r="AG42" s="17">
        <f t="shared" si="34"/>
        <v>1330.4662135922333</v>
      </c>
      <c r="AH42" s="17">
        <f t="shared" si="35"/>
        <v>1.04</v>
      </c>
      <c r="AI42" s="17">
        <f t="shared" si="36"/>
        <v>19.119999999999997</v>
      </c>
      <c r="AJ42" s="17">
        <f t="shared" si="37"/>
        <v>5</v>
      </c>
      <c r="AK42" s="17">
        <f>AC42+AC42*$AK$37</f>
        <v>122.4</v>
      </c>
      <c r="AL42" s="17">
        <f t="shared" ref="AL42:AL54" si="42">SUM(AF42:AK42)</f>
        <v>1923.729917295937</v>
      </c>
      <c r="AM42" s="17">
        <f t="shared" ref="AM42:AM55" si="43">AL42*$AM$37</f>
        <v>11796311.852858685</v>
      </c>
      <c r="AN42" s="17">
        <f t="shared" ref="AN42:AN55" si="44">AM42*$AN$37</f>
        <v>42.466722670291261</v>
      </c>
      <c r="AO42" s="17">
        <f t="shared" ref="AO42:AO55" si="45">AO41+AN42</f>
        <v>44.532043910171772</v>
      </c>
    </row>
    <row r="43" spans="2:41">
      <c r="C43" t="s">
        <v>36</v>
      </c>
      <c r="N43">
        <f>Tables!J49</f>
        <v>2</v>
      </c>
      <c r="O43">
        <f>Tables!K49</f>
        <v>6</v>
      </c>
      <c r="P43">
        <f>Tables!L49</f>
        <v>0</v>
      </c>
      <c r="Q43">
        <f>Tables!M49</f>
        <v>1</v>
      </c>
      <c r="R43">
        <f>Tables!N49</f>
        <v>0</v>
      </c>
      <c r="S43">
        <f t="shared" si="32"/>
        <v>2</v>
      </c>
      <c r="T43">
        <f t="shared" si="38"/>
        <v>11</v>
      </c>
      <c r="U43">
        <f t="shared" si="33"/>
        <v>2</v>
      </c>
      <c r="X43" s="10">
        <f t="shared" si="26"/>
        <v>9.3733333333333331</v>
      </c>
      <c r="Y43" s="10">
        <f t="shared" si="27"/>
        <v>12.07</v>
      </c>
      <c r="Z43" s="10">
        <f t="shared" si="28"/>
        <v>0</v>
      </c>
      <c r="AA43" s="10">
        <f t="shared" si="29"/>
        <v>1.17</v>
      </c>
      <c r="AB43" s="10">
        <f t="shared" si="30"/>
        <v>0</v>
      </c>
      <c r="AC43" s="10">
        <f t="shared" si="31"/>
        <v>0</v>
      </c>
      <c r="AD43">
        <f t="shared" si="40"/>
        <v>22.613333333333337</v>
      </c>
      <c r="AF43">
        <f t="shared" si="41"/>
        <v>9.3733333333333331</v>
      </c>
      <c r="AG43">
        <f t="shared" si="34"/>
        <v>12.311400000000001</v>
      </c>
      <c r="AH43">
        <f t="shared" si="35"/>
        <v>0</v>
      </c>
      <c r="AI43">
        <f t="shared" si="36"/>
        <v>1.17</v>
      </c>
      <c r="AJ43">
        <f t="shared" si="37"/>
        <v>0</v>
      </c>
      <c r="AK43">
        <f t="shared" si="39"/>
        <v>0</v>
      </c>
      <c r="AL43">
        <f t="shared" si="42"/>
        <v>22.854733333333336</v>
      </c>
      <c r="AM43">
        <f t="shared" si="43"/>
        <v>140145.22480000003</v>
      </c>
      <c r="AN43">
        <f t="shared" si="44"/>
        <v>0.50452280928000004</v>
      </c>
      <c r="AO43">
        <f t="shared" si="45"/>
        <v>45.03656671945177</v>
      </c>
    </row>
    <row r="44" spans="2:41" s="19" customFormat="1">
      <c r="C44" s="19" t="s">
        <v>37</v>
      </c>
      <c r="N44" s="19">
        <f>Tables!J50</f>
        <v>185</v>
      </c>
      <c r="O44" s="19">
        <f>Tables!K50</f>
        <v>70</v>
      </c>
      <c r="P44" s="19">
        <f>Tables!L50</f>
        <v>0</v>
      </c>
      <c r="Q44" s="19">
        <f>Tables!M50</f>
        <v>34</v>
      </c>
      <c r="R44" s="19">
        <f>Tables!N50</f>
        <v>0</v>
      </c>
      <c r="S44" s="19">
        <f t="shared" si="32"/>
        <v>198</v>
      </c>
      <c r="T44" s="19">
        <f t="shared" si="38"/>
        <v>487</v>
      </c>
      <c r="U44" s="19">
        <f>S44-S21</f>
        <v>134</v>
      </c>
      <c r="X44" s="20">
        <f t="shared" si="26"/>
        <v>37.946511627906979</v>
      </c>
      <c r="Y44" s="20">
        <f t="shared" si="27"/>
        <v>17.274853801169591</v>
      </c>
      <c r="Z44" s="20">
        <f t="shared" si="28"/>
        <v>0</v>
      </c>
      <c r="AA44" s="20">
        <f t="shared" si="29"/>
        <v>11.146486486486488</v>
      </c>
      <c r="AB44" s="20">
        <f t="shared" si="30"/>
        <v>0</v>
      </c>
      <c r="AC44" s="20">
        <f t="shared" si="31"/>
        <v>23.203125</v>
      </c>
      <c r="AD44" s="19">
        <f t="shared" si="40"/>
        <v>89.570976915563051</v>
      </c>
      <c r="AF44" s="19">
        <f t="shared" si="41"/>
        <v>37.946511627906979</v>
      </c>
      <c r="AG44" s="19">
        <f t="shared" si="34"/>
        <v>17.620350877192983</v>
      </c>
      <c r="AH44" s="19">
        <f t="shared" si="35"/>
        <v>0</v>
      </c>
      <c r="AI44" s="19">
        <f t="shared" si="36"/>
        <v>11.146486486486488</v>
      </c>
      <c r="AJ44" s="19">
        <f t="shared" si="37"/>
        <v>0</v>
      </c>
      <c r="AK44" s="19">
        <f t="shared" si="39"/>
        <v>23.667187500000001</v>
      </c>
      <c r="AL44" s="19">
        <f t="shared" si="42"/>
        <v>90.380536491586454</v>
      </c>
      <c r="AM44" s="19">
        <f t="shared" si="43"/>
        <v>554213.44976640819</v>
      </c>
      <c r="AN44" s="19">
        <f t="shared" si="44"/>
        <v>1.9951684191590693</v>
      </c>
      <c r="AO44" s="19">
        <f t="shared" si="45"/>
        <v>47.031735138610841</v>
      </c>
    </row>
    <row r="45" spans="2:41">
      <c r="C45" t="s">
        <v>38</v>
      </c>
      <c r="N45">
        <f>Tables!J51</f>
        <v>17</v>
      </c>
      <c r="O45">
        <f>Tables!K51</f>
        <v>83</v>
      </c>
      <c r="P45">
        <f>Tables!L51</f>
        <v>3</v>
      </c>
      <c r="Q45">
        <f>Tables!M51</f>
        <v>18</v>
      </c>
      <c r="R45">
        <f>Tables!N51</f>
        <v>2</v>
      </c>
      <c r="S45">
        <f t="shared" si="32"/>
        <v>15</v>
      </c>
      <c r="T45">
        <f t="shared" si="38"/>
        <v>138</v>
      </c>
      <c r="U45">
        <f t="shared" si="33"/>
        <v>11</v>
      </c>
      <c r="X45" s="10">
        <f t="shared" si="26"/>
        <v>189.10375894736836</v>
      </c>
      <c r="Y45" s="10">
        <f t="shared" si="27"/>
        <v>259.09670588235298</v>
      </c>
      <c r="Z45" s="10">
        <f t="shared" si="28"/>
        <v>4.1280000000000001</v>
      </c>
      <c r="AA45" s="10">
        <f t="shared" si="29"/>
        <v>35.108571428571423</v>
      </c>
      <c r="AB45" s="10">
        <f t="shared" si="30"/>
        <v>4.6150000000000002</v>
      </c>
      <c r="AC45" s="10">
        <f t="shared" si="31"/>
        <v>90</v>
      </c>
      <c r="AD45">
        <f t="shared" si="40"/>
        <v>582.05203625829279</v>
      </c>
      <c r="AF45">
        <f t="shared" si="41"/>
        <v>189.10375894736836</v>
      </c>
      <c r="AG45">
        <f t="shared" si="34"/>
        <v>264.27864000000005</v>
      </c>
      <c r="AH45">
        <f t="shared" si="35"/>
        <v>4.1280000000000001</v>
      </c>
      <c r="AI45">
        <f t="shared" si="36"/>
        <v>35.108571428571423</v>
      </c>
      <c r="AJ45">
        <f t="shared" si="37"/>
        <v>4.6150000000000002</v>
      </c>
      <c r="AK45">
        <f t="shared" si="39"/>
        <v>91.8</v>
      </c>
      <c r="AL45">
        <f t="shared" si="42"/>
        <v>589.03397037593982</v>
      </c>
      <c r="AM45">
        <f t="shared" si="43"/>
        <v>3611956.306345263</v>
      </c>
      <c r="AN45">
        <f t="shared" si="44"/>
        <v>13.003042702842947</v>
      </c>
      <c r="AO45">
        <f t="shared" si="45"/>
        <v>60.034777841453788</v>
      </c>
    </row>
    <row r="46" spans="2:41">
      <c r="C46" t="s">
        <v>39</v>
      </c>
      <c r="N46">
        <f>Tables!J52</f>
        <v>47</v>
      </c>
      <c r="O46">
        <f>Tables!K52</f>
        <v>28</v>
      </c>
      <c r="P46">
        <f>Tables!L52</f>
        <v>0</v>
      </c>
      <c r="Q46">
        <f>Tables!M52</f>
        <v>0</v>
      </c>
      <c r="R46">
        <f>Tables!N52</f>
        <v>5</v>
      </c>
      <c r="S46">
        <f t="shared" si="32"/>
        <v>11</v>
      </c>
      <c r="T46">
        <f t="shared" si="38"/>
        <v>91</v>
      </c>
      <c r="U46">
        <f t="shared" si="33"/>
        <v>10</v>
      </c>
      <c r="X46" s="10">
        <f t="shared" si="26"/>
        <v>91.26867924528301</v>
      </c>
      <c r="Y46" s="10">
        <f t="shared" si="27"/>
        <v>99.78</v>
      </c>
      <c r="Z46" s="10">
        <f t="shared" si="28"/>
        <v>0</v>
      </c>
      <c r="AA46" s="10">
        <f t="shared" si="29"/>
        <v>0</v>
      </c>
      <c r="AB46" s="10">
        <f t="shared" si="30"/>
        <v>4.40625</v>
      </c>
      <c r="AC46" s="10">
        <f t="shared" si="31"/>
        <v>44</v>
      </c>
      <c r="AD46">
        <f t="shared" si="40"/>
        <v>239.45492924528301</v>
      </c>
      <c r="AF46">
        <f t="shared" si="41"/>
        <v>91.26867924528301</v>
      </c>
      <c r="AG46">
        <f t="shared" si="34"/>
        <v>101.7756</v>
      </c>
      <c r="AH46">
        <f t="shared" si="35"/>
        <v>0</v>
      </c>
      <c r="AI46">
        <f t="shared" si="36"/>
        <v>0</v>
      </c>
      <c r="AJ46">
        <f t="shared" si="37"/>
        <v>4.40625</v>
      </c>
      <c r="AK46">
        <f t="shared" si="39"/>
        <v>44.88</v>
      </c>
      <c r="AL46">
        <f t="shared" si="42"/>
        <v>242.330529245283</v>
      </c>
      <c r="AM46">
        <f t="shared" si="43"/>
        <v>1485970.8053320753</v>
      </c>
      <c r="AN46">
        <f t="shared" si="44"/>
        <v>5.3494948991954709</v>
      </c>
      <c r="AO46">
        <f t="shared" si="45"/>
        <v>65.384272740649266</v>
      </c>
    </row>
    <row r="47" spans="2:41">
      <c r="C47" t="s">
        <v>40</v>
      </c>
      <c r="N47">
        <f>Tables!J53</f>
        <v>38</v>
      </c>
      <c r="O47">
        <f>Tables!K53</f>
        <v>116</v>
      </c>
      <c r="P47">
        <f>Tables!L53</f>
        <v>7</v>
      </c>
      <c r="Q47">
        <f>Tables!M53</f>
        <v>20</v>
      </c>
      <c r="R47">
        <f>Tables!N53</f>
        <v>0</v>
      </c>
      <c r="S47">
        <f t="shared" si="32"/>
        <v>14</v>
      </c>
      <c r="T47">
        <f t="shared" si="38"/>
        <v>195</v>
      </c>
      <c r="U47">
        <f t="shared" si="33"/>
        <v>12</v>
      </c>
      <c r="X47" s="10">
        <f t="shared" si="26"/>
        <v>102.0119047619048</v>
      </c>
      <c r="Y47" s="10">
        <f t="shared" si="27"/>
        <v>109.35000000000004</v>
      </c>
      <c r="Z47" s="10">
        <f t="shared" si="28"/>
        <v>5.229000000000001</v>
      </c>
      <c r="AA47" s="10">
        <f t="shared" si="29"/>
        <v>0</v>
      </c>
      <c r="AB47" s="10">
        <f t="shared" si="30"/>
        <v>0</v>
      </c>
      <c r="AC47" s="10">
        <f t="shared" si="31"/>
        <v>21</v>
      </c>
      <c r="AD47">
        <f t="shared" si="40"/>
        <v>237.59090476190485</v>
      </c>
      <c r="AF47">
        <f t="shared" si="41"/>
        <v>102.0119047619048</v>
      </c>
      <c r="AG47">
        <f t="shared" si="34"/>
        <v>111.53700000000003</v>
      </c>
      <c r="AH47">
        <f t="shared" si="35"/>
        <v>5.229000000000001</v>
      </c>
      <c r="AI47">
        <f t="shared" si="36"/>
        <v>0</v>
      </c>
      <c r="AJ47">
        <f t="shared" si="37"/>
        <v>0</v>
      </c>
      <c r="AK47">
        <f t="shared" si="39"/>
        <v>21.42</v>
      </c>
      <c r="AL47">
        <f t="shared" si="42"/>
        <v>240.19790476190485</v>
      </c>
      <c r="AM47">
        <f t="shared" si="43"/>
        <v>1472893.5520000006</v>
      </c>
      <c r="AN47">
        <f t="shared" si="44"/>
        <v>5.3024167872000021</v>
      </c>
      <c r="AO47">
        <f t="shared" si="45"/>
        <v>70.686689527849268</v>
      </c>
    </row>
    <row r="48" spans="2:41" s="21" customFormat="1">
      <c r="C48" s="21" t="s">
        <v>41</v>
      </c>
      <c r="N48" s="21">
        <f>Tables!J54</f>
        <v>50</v>
      </c>
      <c r="O48" s="21">
        <f>Tables!K54</f>
        <v>80</v>
      </c>
      <c r="P48" s="21">
        <f>Tables!L54</f>
        <v>6</v>
      </c>
      <c r="Q48" s="21">
        <f>Tables!M54</f>
        <v>15</v>
      </c>
      <c r="R48" s="21">
        <f>Tables!N54</f>
        <v>5</v>
      </c>
      <c r="S48" s="21">
        <f t="shared" si="32"/>
        <v>23</v>
      </c>
      <c r="T48" s="21">
        <f t="shared" si="38"/>
        <v>179</v>
      </c>
      <c r="U48" s="21">
        <f t="shared" si="33"/>
        <v>21</v>
      </c>
      <c r="X48" s="22">
        <f t="shared" si="26"/>
        <v>213.00877192982449</v>
      </c>
      <c r="Y48" s="22">
        <f t="shared" si="27"/>
        <v>141.13636363636371</v>
      </c>
      <c r="Z48" s="22">
        <f t="shared" si="28"/>
        <v>9.3374999999999986</v>
      </c>
      <c r="AA48" s="22">
        <f t="shared" si="29"/>
        <v>0</v>
      </c>
      <c r="AB48" s="22">
        <f t="shared" si="30"/>
        <v>9.3333333333333321</v>
      </c>
      <c r="AC48" s="22">
        <f t="shared" si="31"/>
        <v>97.75</v>
      </c>
      <c r="AD48" s="21">
        <f t="shared" si="40"/>
        <v>470.56596889952147</v>
      </c>
      <c r="AF48" s="21">
        <f t="shared" si="41"/>
        <v>213.00877192982449</v>
      </c>
      <c r="AG48" s="21">
        <f t="shared" si="34"/>
        <v>143.95909090909097</v>
      </c>
      <c r="AH48" s="21">
        <f t="shared" si="35"/>
        <v>9.3374999999999986</v>
      </c>
      <c r="AI48" s="21">
        <f t="shared" si="36"/>
        <v>0</v>
      </c>
      <c r="AJ48" s="21">
        <f t="shared" si="37"/>
        <v>9.3333333333333321</v>
      </c>
      <c r="AK48" s="21">
        <f t="shared" si="39"/>
        <v>99.704999999999998</v>
      </c>
      <c r="AL48" s="21">
        <f t="shared" si="42"/>
        <v>475.34369617224877</v>
      </c>
      <c r="AM48" s="21">
        <f t="shared" si="43"/>
        <v>2914807.5449282294</v>
      </c>
      <c r="AN48" s="21">
        <f t="shared" si="44"/>
        <v>10.493307161741626</v>
      </c>
      <c r="AO48" s="21">
        <f t="shared" si="45"/>
        <v>81.179996689590894</v>
      </c>
    </row>
    <row r="49" spans="2:41">
      <c r="C49" t="s">
        <v>42</v>
      </c>
      <c r="N49">
        <f>Tables!J55</f>
        <v>5</v>
      </c>
      <c r="O49">
        <f>Tables!K55</f>
        <v>40</v>
      </c>
      <c r="P49">
        <f>Tables!L55</f>
        <v>5</v>
      </c>
      <c r="Q49">
        <f>Tables!M55</f>
        <v>18</v>
      </c>
      <c r="R49">
        <f>Tables!N55</f>
        <v>4</v>
      </c>
      <c r="S49">
        <f t="shared" si="32"/>
        <v>12</v>
      </c>
      <c r="T49">
        <f t="shared" si="38"/>
        <v>84</v>
      </c>
      <c r="U49">
        <f t="shared" si="33"/>
        <v>6</v>
      </c>
      <c r="X49" s="10">
        <f t="shared" si="26"/>
        <v>8.1785714285714288</v>
      </c>
      <c r="Y49" s="10">
        <f t="shared" si="27"/>
        <v>60.419000000000011</v>
      </c>
      <c r="Z49" s="10">
        <f t="shared" si="28"/>
        <v>4.333333333333333</v>
      </c>
      <c r="AA49" s="10">
        <f t="shared" si="29"/>
        <v>0</v>
      </c>
      <c r="AB49" s="10">
        <f t="shared" si="30"/>
        <v>5.04</v>
      </c>
      <c r="AC49" s="10">
        <f t="shared" si="31"/>
        <v>10.5</v>
      </c>
      <c r="AD49">
        <f t="shared" si="40"/>
        <v>88.470904761904777</v>
      </c>
      <c r="AF49">
        <f t="shared" si="41"/>
        <v>8.1785714285714288</v>
      </c>
      <c r="AG49">
        <f t="shared" si="34"/>
        <v>61.627380000000009</v>
      </c>
      <c r="AH49">
        <f t="shared" si="35"/>
        <v>4.333333333333333</v>
      </c>
      <c r="AI49">
        <f t="shared" si="36"/>
        <v>0</v>
      </c>
      <c r="AJ49">
        <f t="shared" si="37"/>
        <v>5.04</v>
      </c>
      <c r="AK49">
        <f t="shared" si="39"/>
        <v>10.71</v>
      </c>
      <c r="AL49">
        <f t="shared" si="42"/>
        <v>89.889284761904776</v>
      </c>
      <c r="AM49">
        <f t="shared" si="43"/>
        <v>551201.0941600001</v>
      </c>
      <c r="AN49">
        <f t="shared" si="44"/>
        <v>1.9843239389760003</v>
      </c>
      <c r="AO49">
        <f t="shared" si="45"/>
        <v>83.164320628566898</v>
      </c>
    </row>
    <row r="50" spans="2:41">
      <c r="C50" t="s">
        <v>43</v>
      </c>
      <c r="N50">
        <f>Tables!J56</f>
        <v>11</v>
      </c>
      <c r="O50">
        <f>Tables!K56</f>
        <v>18</v>
      </c>
      <c r="P50">
        <f>Tables!L56</f>
        <v>0</v>
      </c>
      <c r="Q50">
        <f>Tables!M56</f>
        <v>4</v>
      </c>
      <c r="R50">
        <f>Tables!N56</f>
        <v>0</v>
      </c>
      <c r="S50">
        <f t="shared" si="32"/>
        <v>8</v>
      </c>
      <c r="T50">
        <f t="shared" si="38"/>
        <v>41</v>
      </c>
      <c r="U50">
        <f t="shared" si="33"/>
        <v>4</v>
      </c>
      <c r="X50" s="10">
        <f t="shared" si="26"/>
        <v>39.092307692307692</v>
      </c>
      <c r="Y50" s="10">
        <f t="shared" si="27"/>
        <v>66.88000000000001</v>
      </c>
      <c r="Z50" s="10">
        <f t="shared" si="28"/>
        <v>0</v>
      </c>
      <c r="AA50" s="10">
        <f t="shared" si="29"/>
        <v>0</v>
      </c>
      <c r="AB50" s="10">
        <f t="shared" si="30"/>
        <v>0</v>
      </c>
      <c r="AC50" s="10">
        <f t="shared" si="31"/>
        <v>285.8</v>
      </c>
      <c r="AD50">
        <f t="shared" si="40"/>
        <v>391.77230769230772</v>
      </c>
      <c r="AF50">
        <f t="shared" si="41"/>
        <v>39.092307692307692</v>
      </c>
      <c r="AG50">
        <f t="shared" si="34"/>
        <v>68.217600000000004</v>
      </c>
      <c r="AH50">
        <f t="shared" si="35"/>
        <v>0</v>
      </c>
      <c r="AI50">
        <f t="shared" si="36"/>
        <v>0</v>
      </c>
      <c r="AJ50">
        <f t="shared" si="37"/>
        <v>0</v>
      </c>
      <c r="AK50">
        <f t="shared" si="39"/>
        <v>291.51600000000002</v>
      </c>
      <c r="AL50">
        <f t="shared" si="42"/>
        <v>398.82590769230774</v>
      </c>
      <c r="AM50">
        <f t="shared" si="43"/>
        <v>2445600.465969231</v>
      </c>
      <c r="AN50">
        <f t="shared" si="44"/>
        <v>8.8041616774892315</v>
      </c>
      <c r="AO50">
        <f t="shared" si="45"/>
        <v>91.968482306056131</v>
      </c>
    </row>
    <row r="51" spans="2:41">
      <c r="C51" t="s">
        <v>44</v>
      </c>
      <c r="N51">
        <f>Tables!J57</f>
        <v>0</v>
      </c>
      <c r="O51">
        <f>Tables!K57</f>
        <v>20</v>
      </c>
      <c r="P51">
        <f>Tables!L57</f>
        <v>0</v>
      </c>
      <c r="Q51">
        <f>Tables!M57</f>
        <v>0</v>
      </c>
      <c r="R51">
        <f>Tables!N57</f>
        <v>0</v>
      </c>
      <c r="S51">
        <f t="shared" si="32"/>
        <v>4</v>
      </c>
      <c r="T51">
        <f t="shared" si="38"/>
        <v>24</v>
      </c>
      <c r="U51">
        <f t="shared" si="33"/>
        <v>1</v>
      </c>
      <c r="X51" s="10">
        <f t="shared" si="26"/>
        <v>0</v>
      </c>
      <c r="Y51" s="10">
        <f t="shared" si="27"/>
        <v>9.4571428571428573</v>
      </c>
      <c r="Z51" s="10">
        <f t="shared" si="28"/>
        <v>0</v>
      </c>
      <c r="AA51" s="10">
        <f t="shared" si="29"/>
        <v>0</v>
      </c>
      <c r="AB51" s="10">
        <f t="shared" si="30"/>
        <v>0</v>
      </c>
      <c r="AC51" s="10">
        <f t="shared" si="31"/>
        <v>1.5066666666666666</v>
      </c>
      <c r="AD51">
        <f t="shared" si="40"/>
        <v>10.963809523809523</v>
      </c>
      <c r="AF51">
        <f t="shared" si="41"/>
        <v>0</v>
      </c>
      <c r="AG51">
        <f t="shared" si="34"/>
        <v>9.6462857142857139</v>
      </c>
      <c r="AH51">
        <f t="shared" si="35"/>
        <v>0</v>
      </c>
      <c r="AI51">
        <f t="shared" si="36"/>
        <v>0</v>
      </c>
      <c r="AJ51">
        <f t="shared" si="37"/>
        <v>0</v>
      </c>
      <c r="AK51">
        <f t="shared" si="39"/>
        <v>1.5367999999999999</v>
      </c>
      <c r="AL51">
        <f t="shared" si="42"/>
        <v>11.183085714285713</v>
      </c>
      <c r="AM51">
        <f t="shared" si="43"/>
        <v>68574.681599999996</v>
      </c>
      <c r="AN51">
        <f t="shared" si="44"/>
        <v>0.24686885375999998</v>
      </c>
      <c r="AO51">
        <f t="shared" si="45"/>
        <v>92.215351159816137</v>
      </c>
    </row>
    <row r="52" spans="2:41">
      <c r="C52" t="s">
        <v>45</v>
      </c>
      <c r="N52">
        <f>Tables!J58</f>
        <v>2</v>
      </c>
      <c r="O52">
        <f>Tables!K58</f>
        <v>11</v>
      </c>
      <c r="P52">
        <f>Tables!L58</f>
        <v>1</v>
      </c>
      <c r="Q52">
        <f>Tables!M58</f>
        <v>3</v>
      </c>
      <c r="R52">
        <f>Tables!N58</f>
        <v>0</v>
      </c>
      <c r="S52">
        <f t="shared" si="32"/>
        <v>7</v>
      </c>
      <c r="T52">
        <f t="shared" si="38"/>
        <v>24</v>
      </c>
      <c r="U52">
        <f t="shared" si="33"/>
        <v>4</v>
      </c>
      <c r="X52" s="10">
        <f t="shared" si="26"/>
        <v>0.20000000000000004</v>
      </c>
      <c r="Y52" s="10">
        <f t="shared" si="27"/>
        <v>0.99799999999999978</v>
      </c>
      <c r="Z52" s="10">
        <f t="shared" si="28"/>
        <v>0.1</v>
      </c>
      <c r="AA52" s="10">
        <f t="shared" si="29"/>
        <v>0.30000000000000004</v>
      </c>
      <c r="AB52" s="10">
        <f t="shared" si="30"/>
        <v>0</v>
      </c>
      <c r="AC52" s="10">
        <f t="shared" si="31"/>
        <v>0.70000000000000018</v>
      </c>
      <c r="AD52">
        <f t="shared" si="40"/>
        <v>2.298</v>
      </c>
      <c r="AF52">
        <f t="shared" si="41"/>
        <v>0.20000000000000004</v>
      </c>
      <c r="AG52">
        <f t="shared" si="34"/>
        <v>1.0179599999999998</v>
      </c>
      <c r="AH52">
        <f t="shared" si="35"/>
        <v>0.1</v>
      </c>
      <c r="AI52">
        <f t="shared" si="36"/>
        <v>0.30000000000000004</v>
      </c>
      <c r="AJ52">
        <f t="shared" si="37"/>
        <v>0</v>
      </c>
      <c r="AK52">
        <f t="shared" si="39"/>
        <v>0.71400000000000019</v>
      </c>
      <c r="AL52">
        <f t="shared" si="42"/>
        <v>2.33196</v>
      </c>
      <c r="AM52">
        <f t="shared" si="43"/>
        <v>14299.57872</v>
      </c>
      <c r="AN52">
        <f t="shared" si="44"/>
        <v>5.1478483391999993E-2</v>
      </c>
      <c r="AO52">
        <f t="shared" si="45"/>
        <v>92.266829643208141</v>
      </c>
    </row>
    <row r="53" spans="2:41">
      <c r="C53" t="s">
        <v>46</v>
      </c>
      <c r="N53">
        <f>Tables!J59</f>
        <v>9</v>
      </c>
      <c r="O53">
        <f>Tables!K59</f>
        <v>100</v>
      </c>
      <c r="P53">
        <f>Tables!L59</f>
        <v>0</v>
      </c>
      <c r="Q53">
        <f>Tables!M59</f>
        <v>3</v>
      </c>
      <c r="R53">
        <f>Tables!N59</f>
        <v>1</v>
      </c>
      <c r="S53">
        <f t="shared" si="32"/>
        <v>6</v>
      </c>
      <c r="T53">
        <f t="shared" si="38"/>
        <v>119</v>
      </c>
      <c r="U53">
        <f t="shared" si="33"/>
        <v>4</v>
      </c>
      <c r="X53" s="10">
        <f t="shared" si="26"/>
        <v>32.444999999999993</v>
      </c>
      <c r="Y53" s="10">
        <f t="shared" si="27"/>
        <v>70.527000000000015</v>
      </c>
      <c r="Z53" s="10">
        <f t="shared" si="28"/>
        <v>0</v>
      </c>
      <c r="AA53" s="10">
        <f t="shared" si="29"/>
        <v>0</v>
      </c>
      <c r="AB53" s="10">
        <f t="shared" si="30"/>
        <v>2.2999999999999998</v>
      </c>
      <c r="AC53" s="10">
        <f t="shared" si="31"/>
        <v>3.9000000000000004</v>
      </c>
      <c r="AD53">
        <f t="shared" si="40"/>
        <v>109.17200000000001</v>
      </c>
      <c r="AF53">
        <f t="shared" si="41"/>
        <v>32.444999999999993</v>
      </c>
      <c r="AG53">
        <f t="shared" si="34"/>
        <v>71.937540000000013</v>
      </c>
      <c r="AH53">
        <f t="shared" si="35"/>
        <v>0</v>
      </c>
      <c r="AI53">
        <f t="shared" si="36"/>
        <v>0</v>
      </c>
      <c r="AJ53">
        <f t="shared" si="37"/>
        <v>2.2999999999999998</v>
      </c>
      <c r="AK53">
        <f t="shared" si="39"/>
        <v>3.9780000000000002</v>
      </c>
      <c r="AL53">
        <f t="shared" si="42"/>
        <v>110.66054</v>
      </c>
      <c r="AM53">
        <f t="shared" si="43"/>
        <v>678570.43128000002</v>
      </c>
      <c r="AN53">
        <f t="shared" si="44"/>
        <v>2.4428535526079997</v>
      </c>
      <c r="AO53">
        <f t="shared" si="45"/>
        <v>94.70968319581614</v>
      </c>
    </row>
    <row r="54" spans="2:41">
      <c r="C54" t="s">
        <v>47</v>
      </c>
      <c r="N54">
        <f>Tables!J60</f>
        <v>0</v>
      </c>
      <c r="O54">
        <f>Tables!K60</f>
        <v>11</v>
      </c>
      <c r="P54">
        <f>Tables!L60</f>
        <v>0</v>
      </c>
      <c r="Q54">
        <f>Tables!M60</f>
        <v>0</v>
      </c>
      <c r="R54">
        <f>Tables!N60</f>
        <v>0</v>
      </c>
      <c r="S54">
        <f t="shared" si="32"/>
        <v>1</v>
      </c>
      <c r="T54">
        <f t="shared" si="38"/>
        <v>12</v>
      </c>
      <c r="U54">
        <f t="shared" si="33"/>
        <v>1</v>
      </c>
      <c r="X54" s="10">
        <f t="shared" si="26"/>
        <v>0</v>
      </c>
      <c r="Y54" s="10">
        <f t="shared" si="27"/>
        <v>6.2855833333333324</v>
      </c>
      <c r="Z54" s="10">
        <f t="shared" si="28"/>
        <v>0</v>
      </c>
      <c r="AA54" s="10">
        <f t="shared" si="29"/>
        <v>0</v>
      </c>
      <c r="AB54" s="10">
        <f t="shared" si="30"/>
        <v>0</v>
      </c>
      <c r="AC54" s="10">
        <f t="shared" si="31"/>
        <v>0</v>
      </c>
      <c r="AD54">
        <f t="shared" si="40"/>
        <v>6.2855833333333324</v>
      </c>
      <c r="AF54">
        <f t="shared" si="41"/>
        <v>0</v>
      </c>
      <c r="AG54">
        <f t="shared" si="34"/>
        <v>6.4112949999999991</v>
      </c>
      <c r="AH54">
        <f t="shared" si="35"/>
        <v>0</v>
      </c>
      <c r="AI54">
        <f t="shared" si="36"/>
        <v>0</v>
      </c>
      <c r="AJ54">
        <f t="shared" si="37"/>
        <v>0</v>
      </c>
      <c r="AK54">
        <f t="shared" si="39"/>
        <v>0</v>
      </c>
      <c r="AL54">
        <f t="shared" si="42"/>
        <v>6.4112949999999991</v>
      </c>
      <c r="AM54">
        <f t="shared" si="43"/>
        <v>39314.060939999996</v>
      </c>
      <c r="AN54">
        <f t="shared" si="44"/>
        <v>0.14153061938399997</v>
      </c>
      <c r="AO54">
        <f t="shared" si="45"/>
        <v>94.85121381520014</v>
      </c>
    </row>
    <row r="55" spans="2:41" s="23" customFormat="1">
      <c r="C55" s="23" t="s">
        <v>15</v>
      </c>
      <c r="N55" s="23">
        <f>Tables!J61</f>
        <v>19</v>
      </c>
      <c r="O55" s="23">
        <f>Tables!K61</f>
        <v>30</v>
      </c>
      <c r="P55" s="23">
        <f>Tables!L61</f>
        <v>0</v>
      </c>
      <c r="Q55" s="23">
        <f>Tables!M61</f>
        <v>3</v>
      </c>
      <c r="R55" s="23">
        <f>Tables!N61</f>
        <v>0</v>
      </c>
      <c r="S55" s="23">
        <f t="shared" si="32"/>
        <v>136</v>
      </c>
      <c r="T55" s="23">
        <f>SUM(N55:S55)</f>
        <v>188</v>
      </c>
      <c r="U55" s="23">
        <f t="shared" si="33"/>
        <v>18</v>
      </c>
      <c r="X55" s="24">
        <f t="shared" ref="X55:AC55" si="46">N55*X32</f>
        <v>71.326000000000022</v>
      </c>
      <c r="Y55" s="24">
        <f t="shared" si="46"/>
        <v>184.04999999999998</v>
      </c>
      <c r="Z55" s="24">
        <f t="shared" si="46"/>
        <v>0</v>
      </c>
      <c r="AA55" s="24">
        <f t="shared" si="46"/>
        <v>0</v>
      </c>
      <c r="AB55" s="24">
        <f t="shared" si="46"/>
        <v>0</v>
      </c>
      <c r="AC55" s="24">
        <f t="shared" si="46"/>
        <v>1421.0155932203393</v>
      </c>
      <c r="AD55" s="23">
        <f t="shared" si="40"/>
        <v>1676.3915932203392</v>
      </c>
      <c r="AF55" s="23">
        <f t="shared" si="41"/>
        <v>71.326000000000022</v>
      </c>
      <c r="AG55" s="23">
        <f t="shared" si="34"/>
        <v>187.73099999999999</v>
      </c>
      <c r="AH55" s="23">
        <f t="shared" si="35"/>
        <v>0</v>
      </c>
      <c r="AI55" s="23">
        <f t="shared" si="36"/>
        <v>0</v>
      </c>
      <c r="AJ55" s="23">
        <f t="shared" si="37"/>
        <v>0</v>
      </c>
      <c r="AK55" s="23">
        <f t="shared" si="39"/>
        <v>1449.4359050847461</v>
      </c>
      <c r="AL55" s="23">
        <f>SUM(AF55:AK55)</f>
        <v>1708.4929050847461</v>
      </c>
      <c r="AM55" s="23">
        <f t="shared" si="43"/>
        <v>10476478.493979663</v>
      </c>
      <c r="AN55" s="23">
        <f t="shared" si="44"/>
        <v>37.715322578326784</v>
      </c>
      <c r="AO55" s="23">
        <f t="shared" si="45"/>
        <v>132.56653639352692</v>
      </c>
    </row>
    <row r="56" spans="2:41">
      <c r="N56">
        <f t="shared" ref="N56:R56" si="47">SUM(N39:N55)</f>
        <v>419</v>
      </c>
      <c r="O56">
        <f t="shared" si="47"/>
        <v>946</v>
      </c>
      <c r="P56">
        <f t="shared" si="47"/>
        <v>147</v>
      </c>
      <c r="Q56">
        <f t="shared" si="47"/>
        <v>176</v>
      </c>
      <c r="R56">
        <f t="shared" si="47"/>
        <v>19</v>
      </c>
      <c r="S56">
        <f>SUM(S39:S55)</f>
        <v>506</v>
      </c>
      <c r="T56">
        <f>SUM(T39:T55)</f>
        <v>2213</v>
      </c>
      <c r="U56">
        <f>SUM(U39:U55)</f>
        <v>281</v>
      </c>
      <c r="AF56">
        <f t="shared" ref="AF56:AN56" si="48">SUM(AF39:AF55)</f>
        <v>1244.9349529266142</v>
      </c>
      <c r="AG56">
        <f t="shared" si="48"/>
        <v>2429.7982387523771</v>
      </c>
      <c r="AH56">
        <f t="shared" si="48"/>
        <v>36.340093333333321</v>
      </c>
      <c r="AI56">
        <f t="shared" si="48"/>
        <v>85.528210088970937</v>
      </c>
      <c r="AJ56">
        <f t="shared" si="48"/>
        <v>31.494583333333331</v>
      </c>
      <c r="AK56">
        <f t="shared" si="48"/>
        <v>2177.1286259180793</v>
      </c>
      <c r="AL56">
        <f t="shared" si="48"/>
        <v>6005.2247043527086</v>
      </c>
      <c r="AM56">
        <f t="shared" si="48"/>
        <v>36824037.887090817</v>
      </c>
      <c r="AN56">
        <f t="shared" si="48"/>
        <v>132.56653639352692</v>
      </c>
    </row>
    <row r="59" spans="2:41">
      <c r="B59">
        <v>2030</v>
      </c>
      <c r="C59" t="s">
        <v>50</v>
      </c>
      <c r="N59" t="s">
        <v>7</v>
      </c>
      <c r="X59" t="s">
        <v>55</v>
      </c>
      <c r="AF59" s="8">
        <v>0</v>
      </c>
      <c r="AG59" s="8">
        <v>0.02</v>
      </c>
      <c r="AH59" s="8">
        <v>0</v>
      </c>
      <c r="AI59" s="8">
        <v>0</v>
      </c>
      <c r="AJ59" s="8">
        <v>0</v>
      </c>
      <c r="AK59" s="8">
        <v>0.02</v>
      </c>
      <c r="AM59">
        <f>AM37</f>
        <v>6132</v>
      </c>
      <c r="AN59">
        <v>3.5999999999999998E-6</v>
      </c>
    </row>
    <row r="60" spans="2:41">
      <c r="D60" s="2" t="s">
        <v>10</v>
      </c>
      <c r="E60" s="2" t="s">
        <v>11</v>
      </c>
      <c r="F60" s="2" t="s">
        <v>12</v>
      </c>
      <c r="G60" s="2" t="s">
        <v>13</v>
      </c>
      <c r="H60" s="2" t="s">
        <v>14</v>
      </c>
      <c r="I60" s="2" t="s">
        <v>15</v>
      </c>
      <c r="N60" s="2" t="s">
        <v>10</v>
      </c>
      <c r="O60" s="2" t="s">
        <v>11</v>
      </c>
      <c r="P60" s="2" t="s">
        <v>12</v>
      </c>
      <c r="Q60" s="2" t="s">
        <v>13</v>
      </c>
      <c r="R60" s="2" t="s">
        <v>14</v>
      </c>
      <c r="S60" s="2" t="s">
        <v>15</v>
      </c>
      <c r="T60" s="2" t="s">
        <v>18</v>
      </c>
      <c r="U60" s="2" t="s">
        <v>51</v>
      </c>
      <c r="X60" s="2" t="s">
        <v>10</v>
      </c>
      <c r="Y60" s="2" t="s">
        <v>11</v>
      </c>
      <c r="Z60" s="2" t="s">
        <v>12</v>
      </c>
      <c r="AA60" s="2" t="s">
        <v>13</v>
      </c>
      <c r="AB60" s="2" t="s">
        <v>14</v>
      </c>
      <c r="AC60" s="2" t="s">
        <v>15</v>
      </c>
      <c r="AD60" s="2" t="s">
        <v>18</v>
      </c>
      <c r="AE60" s="2"/>
      <c r="AF60" s="2" t="s">
        <v>10</v>
      </c>
      <c r="AG60" s="2" t="s">
        <v>11</v>
      </c>
      <c r="AH60" s="2" t="s">
        <v>12</v>
      </c>
      <c r="AI60" s="2" t="s">
        <v>13</v>
      </c>
      <c r="AJ60" s="2" t="s">
        <v>14</v>
      </c>
      <c r="AK60" s="2" t="s">
        <v>15</v>
      </c>
      <c r="AL60" s="2" t="s">
        <v>16</v>
      </c>
      <c r="AM60" s="2" t="s">
        <v>52</v>
      </c>
      <c r="AN60" s="2" t="s">
        <v>22</v>
      </c>
    </row>
    <row r="61" spans="2:41">
      <c r="C61" t="s">
        <v>30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0.02</v>
      </c>
      <c r="N61">
        <f>Tables!S45</f>
        <v>0</v>
      </c>
      <c r="O61">
        <f>Tables!T45</f>
        <v>0</v>
      </c>
      <c r="P61">
        <f>Tables!U45</f>
        <v>0</v>
      </c>
      <c r="Q61">
        <f>Tables!V45</f>
        <v>6</v>
      </c>
      <c r="R61">
        <f>Tables!W45</f>
        <v>1</v>
      </c>
      <c r="S61">
        <f>T39-SUM(N61:R61)</f>
        <v>13</v>
      </c>
      <c r="T61">
        <f>SUM(N61:S61)</f>
        <v>20</v>
      </c>
      <c r="U61">
        <f>S61-S39</f>
        <v>6</v>
      </c>
      <c r="X61" s="4">
        <f t="shared" ref="X61:X77" si="49">N61*X16</f>
        <v>0</v>
      </c>
      <c r="Y61" s="4">
        <f t="shared" ref="Y61:Y77" si="50">O61*Y16</f>
        <v>0</v>
      </c>
      <c r="Z61" s="4">
        <f t="shared" ref="Z61:Z77" si="51">P61*Z16</f>
        <v>0</v>
      </c>
      <c r="AA61" s="4">
        <f t="shared" ref="AA61:AA77" si="52">Q61*AA16</f>
        <v>6.75</v>
      </c>
      <c r="AB61" s="4">
        <f t="shared" ref="AB61:AB77" si="53">R61*AB16</f>
        <v>0.8</v>
      </c>
      <c r="AC61" s="4">
        <f t="shared" ref="AC61:AC77" si="54">S61*AC16</f>
        <v>13</v>
      </c>
      <c r="AD61">
        <f>SUM(X61:AC61)</f>
        <v>20.55</v>
      </c>
      <c r="AF61">
        <f>X61+X61*AF59</f>
        <v>0</v>
      </c>
      <c r="AG61">
        <f>Y61+Y61*$AG$59</f>
        <v>0</v>
      </c>
      <c r="AH61">
        <f>Z61+Z61*$AH$59</f>
        <v>0</v>
      </c>
      <c r="AI61">
        <f>AA61+AA61*$AI$59</f>
        <v>6.75</v>
      </c>
      <c r="AJ61">
        <f>AB61+AB61*$AJ$59</f>
        <v>0.8</v>
      </c>
      <c r="AK61">
        <f>AC61+AC61*$AK$59</f>
        <v>13.26</v>
      </c>
      <c r="AL61">
        <f>SUM(AF61:AK61)</f>
        <v>20.81</v>
      </c>
      <c r="AM61">
        <f>AL61*AM59</f>
        <v>127606.92</v>
      </c>
      <c r="AN61">
        <f>AM61*AN59</f>
        <v>0.45938491199999998</v>
      </c>
      <c r="AO61">
        <f>AN61</f>
        <v>0.45938491199999998</v>
      </c>
    </row>
    <row r="62" spans="2:41">
      <c r="C62" t="s">
        <v>32</v>
      </c>
      <c r="N62">
        <f>Tables!S46</f>
        <v>0</v>
      </c>
      <c r="O62">
        <f>Tables!T46</f>
        <v>170</v>
      </c>
      <c r="P62">
        <f>Tables!U46</f>
        <v>120</v>
      </c>
      <c r="Q62">
        <f>Tables!V46</f>
        <v>20</v>
      </c>
      <c r="R62">
        <f>Tables!W46</f>
        <v>0</v>
      </c>
      <c r="S62">
        <f>T40-SUM(N62:R62)</f>
        <v>32</v>
      </c>
      <c r="T62">
        <f>SUM(N62:S62)</f>
        <v>342</v>
      </c>
      <c r="U62">
        <f>S62-S40</f>
        <v>10</v>
      </c>
      <c r="X62" s="4">
        <f t="shared" si="49"/>
        <v>0</v>
      </c>
      <c r="Y62" s="4">
        <f t="shared" si="50"/>
        <v>27.154787234042644</v>
      </c>
      <c r="Z62" s="4">
        <f t="shared" si="51"/>
        <v>9.5183999999999855</v>
      </c>
      <c r="AA62" s="4">
        <f t="shared" si="52"/>
        <v>3.695652173913043</v>
      </c>
      <c r="AB62" s="4">
        <f t="shared" si="53"/>
        <v>0</v>
      </c>
      <c r="AC62" s="4">
        <f t="shared" si="54"/>
        <v>3.1999999999999997</v>
      </c>
      <c r="AD62">
        <f>SUM(X62:AC62)</f>
        <v>43.568839407955679</v>
      </c>
      <c r="AF62">
        <f t="shared" ref="AF62:AF77" si="55">X62+X62*$AF$59</f>
        <v>0</v>
      </c>
      <c r="AG62">
        <f t="shared" ref="AG62:AG77" si="56">Y62+Y62*$AG$59</f>
        <v>27.697882978723495</v>
      </c>
      <c r="AH62">
        <f t="shared" ref="AH62:AH77" si="57">Z62+Z62*$AH$37</f>
        <v>9.5183999999999855</v>
      </c>
      <c r="AI62">
        <f t="shared" ref="AI62:AI77" si="58">AA62+AA62*$AI$59</f>
        <v>3.695652173913043</v>
      </c>
      <c r="AJ62">
        <f t="shared" ref="AJ62:AJ77" si="59">AB62+AB62*$AJ$59</f>
        <v>0</v>
      </c>
      <c r="AK62">
        <f t="shared" ref="AK62:AK77" si="60">AC62+AC62*$AK$59</f>
        <v>3.2639999999999998</v>
      </c>
      <c r="AL62">
        <f>SUM(AF62:AK62)</f>
        <v>44.175935152636534</v>
      </c>
      <c r="AM62">
        <f>AL62*$AM$37</f>
        <v>270886.83435596724</v>
      </c>
      <c r="AN62">
        <f>AM62*$AN$37</f>
        <v>0.97519260368148197</v>
      </c>
      <c r="AO62">
        <f>AO61+AN62</f>
        <v>1.434577515681482</v>
      </c>
    </row>
    <row r="63" spans="2:41">
      <c r="C63" t="s">
        <v>34</v>
      </c>
      <c r="N63">
        <f>Tables!S47</f>
        <v>5</v>
      </c>
      <c r="O63">
        <f>Tables!T47</f>
        <v>30</v>
      </c>
      <c r="P63">
        <f>Tables!U47</f>
        <v>0</v>
      </c>
      <c r="Q63">
        <f>Tables!V47</f>
        <v>25</v>
      </c>
      <c r="R63">
        <f>Tables!W47</f>
        <v>0</v>
      </c>
      <c r="S63">
        <f t="shared" ref="S63:S77" si="61">T41-SUM(N63:R63)</f>
        <v>53</v>
      </c>
      <c r="T63">
        <f t="shared" ref="T63:T77" si="62">SUM(N63:S63)</f>
        <v>113</v>
      </c>
      <c r="U63">
        <f t="shared" ref="U63:U77" si="63">S63-S41</f>
        <v>25</v>
      </c>
      <c r="X63" s="4">
        <f t="shared" si="49"/>
        <v>1.7115384615384617</v>
      </c>
      <c r="Y63" s="4">
        <f t="shared" si="50"/>
        <v>6.3997499999999974</v>
      </c>
      <c r="Z63" s="4">
        <f t="shared" si="51"/>
        <v>0</v>
      </c>
      <c r="AA63" s="4">
        <f t="shared" si="52"/>
        <v>8.2374999999999954</v>
      </c>
      <c r="AB63" s="4">
        <f t="shared" si="53"/>
        <v>0</v>
      </c>
      <c r="AC63" s="4">
        <f t="shared" si="54"/>
        <v>11.100555555555555</v>
      </c>
      <c r="AD63">
        <f>SUM(X63:AC63)</f>
        <v>27.44934401709401</v>
      </c>
      <c r="AF63">
        <f>X63+X63*$AF$59</f>
        <v>1.7115384615384617</v>
      </c>
      <c r="AG63">
        <f t="shared" si="56"/>
        <v>6.5277449999999977</v>
      </c>
      <c r="AH63">
        <f t="shared" si="57"/>
        <v>0</v>
      </c>
      <c r="AI63">
        <f t="shared" si="58"/>
        <v>8.2374999999999954</v>
      </c>
      <c r="AJ63">
        <f t="shared" si="59"/>
        <v>0</v>
      </c>
      <c r="AK63">
        <f t="shared" si="60"/>
        <v>11.322566666666667</v>
      </c>
      <c r="AL63">
        <f>SUM(AF63:AK63)</f>
        <v>27.79935012820512</v>
      </c>
      <c r="AM63">
        <f>AL63*$AM$37</f>
        <v>170465.61498615379</v>
      </c>
      <c r="AN63">
        <f>AM63*$AN$37</f>
        <v>0.61367621395015359</v>
      </c>
      <c r="AO63">
        <f>AO62+AN63</f>
        <v>2.0482537296316354</v>
      </c>
    </row>
    <row r="64" spans="2:41" s="17" customFormat="1">
      <c r="C64" s="17" t="s">
        <v>35</v>
      </c>
      <c r="N64" s="17">
        <f>Tables!S48</f>
        <v>6</v>
      </c>
      <c r="O64" s="17">
        <f>Tables!T48</f>
        <v>60</v>
      </c>
      <c r="P64" s="17">
        <f>Tables!U48</f>
        <v>4</v>
      </c>
      <c r="Q64" s="17">
        <f>Tables!V48</f>
        <v>6</v>
      </c>
      <c r="R64" s="17">
        <f>Tables!W48</f>
        <v>1</v>
      </c>
      <c r="S64" s="17">
        <f t="shared" si="61"/>
        <v>68</v>
      </c>
      <c r="T64" s="17">
        <f t="shared" si="62"/>
        <v>145</v>
      </c>
      <c r="U64" s="17">
        <f t="shared" si="63"/>
        <v>56</v>
      </c>
      <c r="X64" s="28">
        <f t="shared" si="49"/>
        <v>121.55555555555557</v>
      </c>
      <c r="Y64" s="28">
        <f t="shared" si="50"/>
        <v>782.62718446601957</v>
      </c>
      <c r="Z64" s="28">
        <f t="shared" si="51"/>
        <v>1.04</v>
      </c>
      <c r="AA64" s="28">
        <f t="shared" si="52"/>
        <v>19.119999999999997</v>
      </c>
      <c r="AB64" s="28">
        <f t="shared" si="53"/>
        <v>5</v>
      </c>
      <c r="AC64" s="28">
        <f t="shared" si="54"/>
        <v>680</v>
      </c>
      <c r="AD64" s="17">
        <f t="shared" ref="AD64:AD77" si="64">SUM(X64:AC64)</f>
        <v>1609.3427400215751</v>
      </c>
      <c r="AF64" s="17">
        <f>X64+X64*$AF$59</f>
        <v>121.55555555555557</v>
      </c>
      <c r="AG64" s="17">
        <f t="shared" si="56"/>
        <v>798.27972815533997</v>
      </c>
      <c r="AH64" s="17">
        <f t="shared" si="57"/>
        <v>1.04</v>
      </c>
      <c r="AI64" s="17">
        <f t="shared" si="58"/>
        <v>19.119999999999997</v>
      </c>
      <c r="AJ64" s="17">
        <f t="shared" si="59"/>
        <v>5</v>
      </c>
      <c r="AK64" s="17">
        <f t="shared" si="60"/>
        <v>693.6</v>
      </c>
      <c r="AL64" s="17">
        <f t="shared" ref="AL64:AL76" si="65">SUM(AF64:AK64)</f>
        <v>1638.5952837108955</v>
      </c>
      <c r="AM64" s="17">
        <f t="shared" ref="AM64:AM77" si="66">AL64*$AM$37</f>
        <v>10047866.279715212</v>
      </c>
      <c r="AN64" s="17">
        <f t="shared" ref="AN64:AN77" si="67">AM64*$AN$37</f>
        <v>36.172318606974763</v>
      </c>
      <c r="AO64" s="17">
        <f t="shared" ref="AO64:AO76" si="68">AO63+AN64</f>
        <v>38.220572336606395</v>
      </c>
    </row>
    <row r="65" spans="3:41">
      <c r="C65" t="s">
        <v>36</v>
      </c>
      <c r="N65">
        <f>Tables!S49</f>
        <v>2</v>
      </c>
      <c r="O65">
        <f>Tables!T49</f>
        <v>6</v>
      </c>
      <c r="P65">
        <f>Tables!U49</f>
        <v>0</v>
      </c>
      <c r="Q65">
        <f>Tables!V49</f>
        <v>1</v>
      </c>
      <c r="R65">
        <f>Tables!W49</f>
        <v>0</v>
      </c>
      <c r="S65">
        <f t="shared" si="61"/>
        <v>2</v>
      </c>
      <c r="T65">
        <f t="shared" si="62"/>
        <v>11</v>
      </c>
      <c r="U65">
        <f t="shared" si="63"/>
        <v>0</v>
      </c>
      <c r="X65" s="4">
        <f t="shared" si="49"/>
        <v>9.3733333333333331</v>
      </c>
      <c r="Y65" s="4">
        <f t="shared" si="50"/>
        <v>12.07</v>
      </c>
      <c r="Z65" s="4">
        <f t="shared" si="51"/>
        <v>0</v>
      </c>
      <c r="AA65" s="4">
        <f t="shared" si="52"/>
        <v>1.17</v>
      </c>
      <c r="AB65" s="4">
        <f t="shared" si="53"/>
        <v>0</v>
      </c>
      <c r="AC65" s="4">
        <f t="shared" si="54"/>
        <v>0</v>
      </c>
      <c r="AD65">
        <f t="shared" si="64"/>
        <v>22.613333333333337</v>
      </c>
      <c r="AF65">
        <f t="shared" si="55"/>
        <v>9.3733333333333331</v>
      </c>
      <c r="AG65">
        <f t="shared" si="56"/>
        <v>12.311400000000001</v>
      </c>
      <c r="AH65">
        <f t="shared" si="57"/>
        <v>0</v>
      </c>
      <c r="AI65">
        <f t="shared" si="58"/>
        <v>1.17</v>
      </c>
      <c r="AJ65">
        <f t="shared" si="59"/>
        <v>0</v>
      </c>
      <c r="AK65">
        <f t="shared" si="60"/>
        <v>0</v>
      </c>
      <c r="AL65">
        <f t="shared" si="65"/>
        <v>22.854733333333336</v>
      </c>
      <c r="AM65">
        <f t="shared" si="66"/>
        <v>140145.22480000003</v>
      </c>
      <c r="AN65">
        <f t="shared" si="67"/>
        <v>0.50452280928000004</v>
      </c>
      <c r="AO65">
        <f t="shared" si="68"/>
        <v>38.725095145886392</v>
      </c>
    </row>
    <row r="66" spans="3:41" s="19" customFormat="1">
      <c r="C66" s="19" t="s">
        <v>37</v>
      </c>
      <c r="N66" s="19">
        <f>Tables!S50</f>
        <v>130</v>
      </c>
      <c r="O66" s="19">
        <f>Tables!T50</f>
        <v>35</v>
      </c>
      <c r="P66" s="19">
        <f>Tables!U50</f>
        <v>0</v>
      </c>
      <c r="Q66" s="19">
        <f>Tables!V50</f>
        <v>34</v>
      </c>
      <c r="R66" s="19">
        <f>Tables!W50</f>
        <v>0</v>
      </c>
      <c r="S66" s="19">
        <f t="shared" si="61"/>
        <v>288</v>
      </c>
      <c r="T66" s="19">
        <f t="shared" si="62"/>
        <v>487</v>
      </c>
      <c r="U66" s="19">
        <f t="shared" si="63"/>
        <v>90</v>
      </c>
      <c r="X66" s="27">
        <f t="shared" si="49"/>
        <v>26.665116279069768</v>
      </c>
      <c r="Y66" s="27">
        <f t="shared" si="50"/>
        <v>8.6374269005847957</v>
      </c>
      <c r="Z66" s="27">
        <f t="shared" si="51"/>
        <v>0</v>
      </c>
      <c r="AA66" s="27">
        <f t="shared" si="52"/>
        <v>11.146486486486488</v>
      </c>
      <c r="AB66" s="27">
        <f t="shared" si="53"/>
        <v>0</v>
      </c>
      <c r="AC66" s="27">
        <f t="shared" si="54"/>
        <v>33.75</v>
      </c>
      <c r="AD66" s="19">
        <f t="shared" si="64"/>
        <v>80.199029666141058</v>
      </c>
      <c r="AF66" s="19">
        <f t="shared" si="55"/>
        <v>26.665116279069768</v>
      </c>
      <c r="AG66" s="19">
        <f t="shared" si="56"/>
        <v>8.8101754385964917</v>
      </c>
      <c r="AH66" s="19">
        <f t="shared" si="57"/>
        <v>0</v>
      </c>
      <c r="AI66" s="19">
        <f t="shared" si="58"/>
        <v>11.146486486486488</v>
      </c>
      <c r="AJ66" s="19">
        <f t="shared" si="59"/>
        <v>0</v>
      </c>
      <c r="AK66" s="19">
        <f t="shared" si="60"/>
        <v>34.424999999999997</v>
      </c>
      <c r="AL66" s="19">
        <f t="shared" si="65"/>
        <v>81.046778204152744</v>
      </c>
      <c r="AM66" s="19">
        <f t="shared" si="66"/>
        <v>496978.8439478646</v>
      </c>
      <c r="AN66" s="19">
        <f t="shared" si="67"/>
        <v>1.7891238382123125</v>
      </c>
      <c r="AO66" s="19">
        <f t="shared" si="68"/>
        <v>40.514218984098704</v>
      </c>
    </row>
    <row r="67" spans="3:41">
      <c r="C67" t="s">
        <v>38</v>
      </c>
      <c r="N67">
        <f>Tables!S51</f>
        <v>12</v>
      </c>
      <c r="O67">
        <f>Tables!T51</f>
        <v>70</v>
      </c>
      <c r="P67">
        <f>Tables!U51</f>
        <v>3</v>
      </c>
      <c r="Q67">
        <f>Tables!V51</f>
        <v>18</v>
      </c>
      <c r="R67">
        <f>Tables!W51</f>
        <v>2</v>
      </c>
      <c r="S67">
        <f t="shared" si="61"/>
        <v>33</v>
      </c>
      <c r="T67">
        <f t="shared" si="62"/>
        <v>138</v>
      </c>
      <c r="U67">
        <f t="shared" si="63"/>
        <v>18</v>
      </c>
      <c r="X67" s="4">
        <f t="shared" si="49"/>
        <v>133.48500631578943</v>
      </c>
      <c r="Y67" s="4">
        <f t="shared" si="50"/>
        <v>218.5152941176471</v>
      </c>
      <c r="Z67" s="4">
        <f t="shared" si="51"/>
        <v>4.1280000000000001</v>
      </c>
      <c r="AA67" s="4">
        <f t="shared" si="52"/>
        <v>35.108571428571423</v>
      </c>
      <c r="AB67" s="4">
        <f t="shared" si="53"/>
        <v>4.6150000000000002</v>
      </c>
      <c r="AC67" s="4">
        <f t="shared" si="54"/>
        <v>198</v>
      </c>
      <c r="AD67">
        <f t="shared" si="64"/>
        <v>593.85187186200801</v>
      </c>
      <c r="AF67">
        <f t="shared" si="55"/>
        <v>133.48500631578943</v>
      </c>
      <c r="AG67">
        <f t="shared" si="56"/>
        <v>222.88560000000004</v>
      </c>
      <c r="AH67">
        <f t="shared" si="57"/>
        <v>4.1280000000000001</v>
      </c>
      <c r="AI67">
        <f t="shared" si="58"/>
        <v>35.108571428571423</v>
      </c>
      <c r="AJ67">
        <f t="shared" si="59"/>
        <v>4.6150000000000002</v>
      </c>
      <c r="AK67">
        <f t="shared" si="60"/>
        <v>201.96</v>
      </c>
      <c r="AL67">
        <f t="shared" si="65"/>
        <v>602.18217774436096</v>
      </c>
      <c r="AM67">
        <f t="shared" si="66"/>
        <v>3692581.1139284214</v>
      </c>
      <c r="AN67">
        <f t="shared" si="67"/>
        <v>13.293292010142316</v>
      </c>
      <c r="AO67">
        <f t="shared" si="68"/>
        <v>53.807510994241021</v>
      </c>
    </row>
    <row r="68" spans="3:41">
      <c r="C68" t="s">
        <v>39</v>
      </c>
      <c r="N68">
        <f>Tables!S52</f>
        <v>35</v>
      </c>
      <c r="O68">
        <f>Tables!T52</f>
        <v>28</v>
      </c>
      <c r="P68">
        <f>Tables!U52</f>
        <v>0</v>
      </c>
      <c r="Q68">
        <f>Tables!V52</f>
        <v>0</v>
      </c>
      <c r="R68">
        <f>Tables!W52</f>
        <v>5</v>
      </c>
      <c r="S68">
        <f t="shared" si="61"/>
        <v>23</v>
      </c>
      <c r="T68">
        <f t="shared" si="62"/>
        <v>91</v>
      </c>
      <c r="U68">
        <f t="shared" si="63"/>
        <v>12</v>
      </c>
      <c r="X68" s="4">
        <f t="shared" si="49"/>
        <v>67.966037735849056</v>
      </c>
      <c r="Y68" s="4">
        <f t="shared" si="50"/>
        <v>99.78</v>
      </c>
      <c r="Z68" s="4">
        <f t="shared" si="51"/>
        <v>0</v>
      </c>
      <c r="AA68" s="4">
        <f t="shared" si="52"/>
        <v>0</v>
      </c>
      <c r="AB68" s="4">
        <f t="shared" si="53"/>
        <v>4.40625</v>
      </c>
      <c r="AC68" s="4">
        <f t="shared" si="54"/>
        <v>92</v>
      </c>
      <c r="AD68">
        <f t="shared" si="64"/>
        <v>264.15228773584909</v>
      </c>
      <c r="AF68">
        <f t="shared" si="55"/>
        <v>67.966037735849056</v>
      </c>
      <c r="AG68">
        <f t="shared" si="56"/>
        <v>101.7756</v>
      </c>
      <c r="AH68">
        <f t="shared" si="57"/>
        <v>0</v>
      </c>
      <c r="AI68">
        <f t="shared" si="58"/>
        <v>0</v>
      </c>
      <c r="AJ68">
        <f t="shared" si="59"/>
        <v>4.40625</v>
      </c>
      <c r="AK68">
        <f t="shared" si="60"/>
        <v>93.84</v>
      </c>
      <c r="AL68">
        <f t="shared" si="65"/>
        <v>267.98788773584909</v>
      </c>
      <c r="AM68">
        <f t="shared" si="66"/>
        <v>1643301.7275962266</v>
      </c>
      <c r="AN68">
        <f t="shared" si="67"/>
        <v>5.9158862193464152</v>
      </c>
      <c r="AO68">
        <f t="shared" si="68"/>
        <v>59.723397213587432</v>
      </c>
    </row>
    <row r="69" spans="3:41">
      <c r="C69" t="s">
        <v>40</v>
      </c>
      <c r="N69">
        <f>Tables!S53</f>
        <v>28</v>
      </c>
      <c r="O69">
        <f>Tables!T53</f>
        <v>85</v>
      </c>
      <c r="P69">
        <f>Tables!U53</f>
        <v>7</v>
      </c>
      <c r="Q69">
        <f>Tables!V53</f>
        <v>20</v>
      </c>
      <c r="R69">
        <f>Tables!W53</f>
        <v>0</v>
      </c>
      <c r="S69">
        <f t="shared" si="61"/>
        <v>55</v>
      </c>
      <c r="T69">
        <f t="shared" si="62"/>
        <v>195</v>
      </c>
      <c r="U69">
        <f t="shared" si="63"/>
        <v>41</v>
      </c>
      <c r="X69" s="4">
        <f t="shared" si="49"/>
        <v>75.1666666666667</v>
      </c>
      <c r="Y69" s="4">
        <f t="shared" si="50"/>
        <v>80.127155172413822</v>
      </c>
      <c r="Z69" s="4">
        <f t="shared" si="51"/>
        <v>5.229000000000001</v>
      </c>
      <c r="AA69" s="4">
        <f t="shared" si="52"/>
        <v>0</v>
      </c>
      <c r="AB69" s="4">
        <f t="shared" si="53"/>
        <v>0</v>
      </c>
      <c r="AC69" s="4">
        <f t="shared" si="54"/>
        <v>82.5</v>
      </c>
      <c r="AD69">
        <f t="shared" si="64"/>
        <v>243.02282183908054</v>
      </c>
      <c r="AF69">
        <f t="shared" si="55"/>
        <v>75.1666666666667</v>
      </c>
      <c r="AG69">
        <f t="shared" si="56"/>
        <v>81.729698275862091</v>
      </c>
      <c r="AH69">
        <f t="shared" si="57"/>
        <v>5.229000000000001</v>
      </c>
      <c r="AI69">
        <f t="shared" si="58"/>
        <v>0</v>
      </c>
      <c r="AJ69">
        <f t="shared" si="59"/>
        <v>0</v>
      </c>
      <c r="AK69">
        <f t="shared" si="60"/>
        <v>84.15</v>
      </c>
      <c r="AL69">
        <f t="shared" si="65"/>
        <v>246.27536494252882</v>
      </c>
      <c r="AM69">
        <f t="shared" si="66"/>
        <v>1510160.5378275868</v>
      </c>
      <c r="AN69">
        <f t="shared" si="67"/>
        <v>5.4365779361793125</v>
      </c>
      <c r="AO69">
        <f t="shared" si="68"/>
        <v>65.159975149766751</v>
      </c>
    </row>
    <row r="70" spans="3:41" s="21" customFormat="1">
      <c r="C70" s="21" t="s">
        <v>41</v>
      </c>
      <c r="N70" s="21">
        <f>Tables!S54</f>
        <v>30</v>
      </c>
      <c r="O70" s="21">
        <f>Tables!T54</f>
        <v>50</v>
      </c>
      <c r="P70" s="21">
        <f>Tables!U54</f>
        <v>6</v>
      </c>
      <c r="Q70" s="21">
        <f>Tables!V54</f>
        <v>15</v>
      </c>
      <c r="R70" s="21">
        <f>Tables!W54</f>
        <v>5</v>
      </c>
      <c r="S70" s="21">
        <f t="shared" si="61"/>
        <v>73</v>
      </c>
      <c r="T70" s="21">
        <f t="shared" si="62"/>
        <v>179</v>
      </c>
      <c r="U70" s="21">
        <f t="shared" si="63"/>
        <v>50</v>
      </c>
      <c r="X70" s="26">
        <f t="shared" si="49"/>
        <v>127.8052631578947</v>
      </c>
      <c r="Y70" s="26">
        <f t="shared" si="50"/>
        <v>88.210227272727323</v>
      </c>
      <c r="Z70" s="26">
        <f t="shared" si="51"/>
        <v>9.3374999999999986</v>
      </c>
      <c r="AA70" s="26">
        <f t="shared" si="52"/>
        <v>0</v>
      </c>
      <c r="AB70" s="26">
        <f t="shared" si="53"/>
        <v>9.3333333333333321</v>
      </c>
      <c r="AC70" s="26">
        <f t="shared" si="54"/>
        <v>310.25</v>
      </c>
      <c r="AD70" s="21">
        <f t="shared" si="64"/>
        <v>544.93632376395544</v>
      </c>
      <c r="AF70" s="21">
        <f t="shared" si="55"/>
        <v>127.8052631578947</v>
      </c>
      <c r="AG70" s="21">
        <f t="shared" si="56"/>
        <v>89.97443181818187</v>
      </c>
      <c r="AH70" s="21">
        <f t="shared" si="57"/>
        <v>9.3374999999999986</v>
      </c>
      <c r="AI70" s="21">
        <f t="shared" si="58"/>
        <v>0</v>
      </c>
      <c r="AJ70" s="21">
        <f t="shared" si="59"/>
        <v>9.3333333333333321</v>
      </c>
      <c r="AK70" s="21">
        <f t="shared" si="60"/>
        <v>316.45499999999998</v>
      </c>
      <c r="AL70" s="21">
        <f t="shared" si="65"/>
        <v>552.90552830940987</v>
      </c>
      <c r="AM70" s="21">
        <f t="shared" si="66"/>
        <v>3390416.6995933014</v>
      </c>
      <c r="AN70" s="21">
        <f t="shared" si="67"/>
        <v>12.205500118535884</v>
      </c>
      <c r="AO70" s="21">
        <f t="shared" si="68"/>
        <v>77.365475268302632</v>
      </c>
    </row>
    <row r="71" spans="3:41">
      <c r="C71" t="s">
        <v>42</v>
      </c>
      <c r="N71">
        <f>Tables!S55</f>
        <v>4</v>
      </c>
      <c r="O71">
        <f>Tables!T55</f>
        <v>35</v>
      </c>
      <c r="P71">
        <f>Tables!U55</f>
        <v>5</v>
      </c>
      <c r="Q71">
        <f>Tables!V55</f>
        <v>18</v>
      </c>
      <c r="R71">
        <f>Tables!W55</f>
        <v>4</v>
      </c>
      <c r="S71">
        <f t="shared" si="61"/>
        <v>18</v>
      </c>
      <c r="T71">
        <f t="shared" si="62"/>
        <v>84</v>
      </c>
      <c r="U71">
        <f t="shared" si="63"/>
        <v>6</v>
      </c>
      <c r="X71" s="4">
        <f t="shared" si="49"/>
        <v>6.5428571428571427</v>
      </c>
      <c r="Y71" s="4">
        <f t="shared" si="50"/>
        <v>52.866625000000006</v>
      </c>
      <c r="Z71" s="4">
        <f t="shared" si="51"/>
        <v>4.333333333333333</v>
      </c>
      <c r="AA71" s="4">
        <f t="shared" si="52"/>
        <v>0</v>
      </c>
      <c r="AB71" s="4">
        <f t="shared" si="53"/>
        <v>5.04</v>
      </c>
      <c r="AC71" s="4">
        <f t="shared" si="54"/>
        <v>15.75</v>
      </c>
      <c r="AD71">
        <f t="shared" si="64"/>
        <v>84.532815476190493</v>
      </c>
      <c r="AF71">
        <f t="shared" si="55"/>
        <v>6.5428571428571427</v>
      </c>
      <c r="AG71">
        <f t="shared" si="56"/>
        <v>53.923957500000007</v>
      </c>
      <c r="AH71">
        <f t="shared" si="57"/>
        <v>4.333333333333333</v>
      </c>
      <c r="AI71">
        <f t="shared" si="58"/>
        <v>0</v>
      </c>
      <c r="AJ71">
        <f t="shared" si="59"/>
        <v>5.04</v>
      </c>
      <c r="AK71">
        <f t="shared" si="60"/>
        <v>16.065000000000001</v>
      </c>
      <c r="AL71">
        <f t="shared" si="65"/>
        <v>85.905147976190491</v>
      </c>
      <c r="AM71">
        <f t="shared" si="66"/>
        <v>526770.36739000014</v>
      </c>
      <c r="AN71">
        <f t="shared" si="67"/>
        <v>1.8963733226040005</v>
      </c>
      <c r="AO71">
        <f t="shared" si="68"/>
        <v>79.261848590906638</v>
      </c>
    </row>
    <row r="72" spans="3:41">
      <c r="C72" t="s">
        <v>43</v>
      </c>
      <c r="N72">
        <f>Tables!S56</f>
        <v>8</v>
      </c>
      <c r="O72">
        <f>Tables!T56</f>
        <v>15</v>
      </c>
      <c r="P72">
        <f>Tables!U56</f>
        <v>0</v>
      </c>
      <c r="Q72">
        <f>Tables!V56</f>
        <v>4</v>
      </c>
      <c r="R72">
        <f>Tables!W56</f>
        <v>0</v>
      </c>
      <c r="S72">
        <f t="shared" si="61"/>
        <v>14</v>
      </c>
      <c r="T72">
        <f t="shared" si="62"/>
        <v>41</v>
      </c>
      <c r="U72">
        <f t="shared" si="63"/>
        <v>6</v>
      </c>
      <c r="X72" s="4">
        <f t="shared" si="49"/>
        <v>28.430769230769233</v>
      </c>
      <c r="Y72" s="4">
        <f t="shared" si="50"/>
        <v>55.733333333333341</v>
      </c>
      <c r="Z72" s="4">
        <f t="shared" si="51"/>
        <v>0</v>
      </c>
      <c r="AA72" s="4">
        <f t="shared" si="52"/>
        <v>0</v>
      </c>
      <c r="AB72" s="4">
        <f t="shared" si="53"/>
        <v>0</v>
      </c>
      <c r="AC72" s="4">
        <f t="shared" si="54"/>
        <v>500.15000000000003</v>
      </c>
      <c r="AD72">
        <f t="shared" si="64"/>
        <v>584.31410256410265</v>
      </c>
      <c r="AF72">
        <f>X72+X72*$AF$59</f>
        <v>28.430769230769233</v>
      </c>
      <c r="AG72">
        <f t="shared" si="56"/>
        <v>56.848000000000006</v>
      </c>
      <c r="AH72">
        <f t="shared" si="57"/>
        <v>0</v>
      </c>
      <c r="AI72">
        <f t="shared" si="58"/>
        <v>0</v>
      </c>
      <c r="AJ72">
        <f t="shared" si="59"/>
        <v>0</v>
      </c>
      <c r="AK72">
        <f t="shared" si="60"/>
        <v>510.15300000000002</v>
      </c>
      <c r="AL72">
        <f t="shared" si="65"/>
        <v>595.43176923076931</v>
      </c>
      <c r="AM72">
        <f t="shared" si="66"/>
        <v>3651187.6089230776</v>
      </c>
      <c r="AN72">
        <f t="shared" si="67"/>
        <v>13.144275392123079</v>
      </c>
      <c r="AO72">
        <f t="shared" si="68"/>
        <v>92.406123983029715</v>
      </c>
    </row>
    <row r="73" spans="3:41">
      <c r="C73" t="s">
        <v>44</v>
      </c>
      <c r="N73">
        <f>Tables!S57</f>
        <v>0</v>
      </c>
      <c r="O73">
        <f>Tables!T57</f>
        <v>15</v>
      </c>
      <c r="P73">
        <f>Tables!U57</f>
        <v>0</v>
      </c>
      <c r="Q73">
        <f>Tables!V57</f>
        <v>0</v>
      </c>
      <c r="R73">
        <f>Tables!W57</f>
        <v>0</v>
      </c>
      <c r="S73">
        <f t="shared" si="61"/>
        <v>9</v>
      </c>
      <c r="T73">
        <f t="shared" si="62"/>
        <v>24</v>
      </c>
      <c r="U73">
        <f t="shared" si="63"/>
        <v>5</v>
      </c>
      <c r="X73" s="4">
        <f t="shared" si="49"/>
        <v>0</v>
      </c>
      <c r="Y73" s="4">
        <f t="shared" si="50"/>
        <v>7.0928571428571434</v>
      </c>
      <c r="Z73" s="4">
        <f t="shared" si="51"/>
        <v>0</v>
      </c>
      <c r="AA73" s="4">
        <f t="shared" si="52"/>
        <v>0</v>
      </c>
      <c r="AB73" s="4">
        <f t="shared" si="53"/>
        <v>0</v>
      </c>
      <c r="AC73" s="4">
        <f t="shared" si="54"/>
        <v>3.3899999999999997</v>
      </c>
      <c r="AD73">
        <f t="shared" si="64"/>
        <v>10.482857142857142</v>
      </c>
      <c r="AF73">
        <f t="shared" si="55"/>
        <v>0</v>
      </c>
      <c r="AG73">
        <f t="shared" si="56"/>
        <v>7.2347142857142863</v>
      </c>
      <c r="AH73">
        <f t="shared" si="57"/>
        <v>0</v>
      </c>
      <c r="AI73">
        <f t="shared" si="58"/>
        <v>0</v>
      </c>
      <c r="AJ73">
        <f t="shared" si="59"/>
        <v>0</v>
      </c>
      <c r="AK73">
        <f t="shared" si="60"/>
        <v>3.4577999999999998</v>
      </c>
      <c r="AL73">
        <f t="shared" si="65"/>
        <v>10.692514285714285</v>
      </c>
      <c r="AM73">
        <f t="shared" si="66"/>
        <v>65566.497600000002</v>
      </c>
      <c r="AN73">
        <f t="shared" si="67"/>
        <v>0.23603939135999999</v>
      </c>
      <c r="AO73">
        <f t="shared" si="68"/>
        <v>92.64216337438971</v>
      </c>
    </row>
    <row r="74" spans="3:41">
      <c r="C74" t="s">
        <v>45</v>
      </c>
      <c r="N74">
        <f>Tables!S58</f>
        <v>0</v>
      </c>
      <c r="O74">
        <f>Tables!T58</f>
        <v>11</v>
      </c>
      <c r="P74">
        <f>Tables!U58</f>
        <v>1</v>
      </c>
      <c r="Q74">
        <f>Tables!V58</f>
        <v>3</v>
      </c>
      <c r="R74">
        <f>Tables!W58</f>
        <v>0</v>
      </c>
      <c r="S74">
        <f t="shared" si="61"/>
        <v>9</v>
      </c>
      <c r="T74">
        <f t="shared" si="62"/>
        <v>24</v>
      </c>
      <c r="U74">
        <f t="shared" si="63"/>
        <v>2</v>
      </c>
      <c r="X74" s="4">
        <f t="shared" si="49"/>
        <v>0</v>
      </c>
      <c r="Y74" s="4">
        <f t="shared" si="50"/>
        <v>0.99799999999999978</v>
      </c>
      <c r="Z74" s="4">
        <f t="shared" si="51"/>
        <v>0.1</v>
      </c>
      <c r="AA74" s="4">
        <f t="shared" si="52"/>
        <v>0.30000000000000004</v>
      </c>
      <c r="AB74" s="4">
        <f t="shared" si="53"/>
        <v>0</v>
      </c>
      <c r="AC74" s="4">
        <f t="shared" si="54"/>
        <v>0.90000000000000013</v>
      </c>
      <c r="AD74">
        <f t="shared" si="64"/>
        <v>2.298</v>
      </c>
      <c r="AF74">
        <f t="shared" si="55"/>
        <v>0</v>
      </c>
      <c r="AG74">
        <f t="shared" si="56"/>
        <v>1.0179599999999998</v>
      </c>
      <c r="AH74">
        <f t="shared" si="57"/>
        <v>0.1</v>
      </c>
      <c r="AI74">
        <f t="shared" si="58"/>
        <v>0.30000000000000004</v>
      </c>
      <c r="AJ74">
        <f t="shared" si="59"/>
        <v>0</v>
      </c>
      <c r="AK74">
        <f t="shared" si="60"/>
        <v>0.91800000000000015</v>
      </c>
      <c r="AL74">
        <f t="shared" si="65"/>
        <v>2.33596</v>
      </c>
      <c r="AM74">
        <f t="shared" si="66"/>
        <v>14324.10672</v>
      </c>
      <c r="AN74">
        <f t="shared" si="67"/>
        <v>5.1566784191999997E-2</v>
      </c>
      <c r="AO74">
        <f t="shared" si="68"/>
        <v>92.693730158581715</v>
      </c>
    </row>
    <row r="75" spans="3:41">
      <c r="C75" t="s">
        <v>46</v>
      </c>
      <c r="N75">
        <f>Tables!S59</f>
        <v>5</v>
      </c>
      <c r="O75">
        <f>Tables!T59</f>
        <v>85</v>
      </c>
      <c r="P75">
        <f>Tables!U59</f>
        <v>0</v>
      </c>
      <c r="Q75">
        <f>Tables!V59</f>
        <v>3</v>
      </c>
      <c r="R75">
        <f>Tables!W59</f>
        <v>1</v>
      </c>
      <c r="S75">
        <f t="shared" si="61"/>
        <v>25</v>
      </c>
      <c r="T75">
        <f t="shared" si="62"/>
        <v>119</v>
      </c>
      <c r="U75">
        <f t="shared" si="63"/>
        <v>19</v>
      </c>
      <c r="X75" s="4">
        <f t="shared" si="49"/>
        <v>18.024999999999999</v>
      </c>
      <c r="Y75" s="4">
        <f t="shared" si="50"/>
        <v>59.947950000000013</v>
      </c>
      <c r="Z75" s="4">
        <f t="shared" si="51"/>
        <v>0</v>
      </c>
      <c r="AA75" s="4">
        <f t="shared" si="52"/>
        <v>0</v>
      </c>
      <c r="AB75" s="4">
        <f t="shared" si="53"/>
        <v>2.2999999999999998</v>
      </c>
      <c r="AC75" s="4">
        <f t="shared" si="54"/>
        <v>16.25</v>
      </c>
      <c r="AD75">
        <f t="shared" si="64"/>
        <v>96.522950000000009</v>
      </c>
      <c r="AF75">
        <f t="shared" si="55"/>
        <v>18.024999999999999</v>
      </c>
      <c r="AG75">
        <f t="shared" si="56"/>
        <v>61.146909000000015</v>
      </c>
      <c r="AH75">
        <f t="shared" si="57"/>
        <v>0</v>
      </c>
      <c r="AI75">
        <f t="shared" si="58"/>
        <v>0</v>
      </c>
      <c r="AJ75">
        <f t="shared" si="59"/>
        <v>2.2999999999999998</v>
      </c>
      <c r="AK75">
        <f t="shared" si="60"/>
        <v>16.574999999999999</v>
      </c>
      <c r="AL75">
        <f t="shared" si="65"/>
        <v>98.046909000000014</v>
      </c>
      <c r="AM75">
        <f t="shared" si="66"/>
        <v>601223.64598800009</v>
      </c>
      <c r="AN75">
        <f t="shared" si="67"/>
        <v>2.1644051255568004</v>
      </c>
      <c r="AO75">
        <f t="shared" si="68"/>
        <v>94.858135284138513</v>
      </c>
    </row>
    <row r="76" spans="3:41">
      <c r="C76" t="s">
        <v>47</v>
      </c>
      <c r="N76">
        <f>Tables!S60</f>
        <v>0</v>
      </c>
      <c r="O76">
        <f>Tables!T60</f>
        <v>11</v>
      </c>
      <c r="P76">
        <f>Tables!U60</f>
        <v>0</v>
      </c>
      <c r="Q76">
        <f>Tables!V60</f>
        <v>0</v>
      </c>
      <c r="R76">
        <f>Tables!W60</f>
        <v>0</v>
      </c>
      <c r="S76">
        <f t="shared" si="61"/>
        <v>1</v>
      </c>
      <c r="T76">
        <f t="shared" si="62"/>
        <v>12</v>
      </c>
      <c r="U76">
        <f t="shared" si="63"/>
        <v>0</v>
      </c>
      <c r="X76" s="4">
        <f t="shared" si="49"/>
        <v>0</v>
      </c>
      <c r="Y76" s="4">
        <f t="shared" si="50"/>
        <v>6.2855833333333324</v>
      </c>
      <c r="Z76" s="4">
        <f t="shared" si="51"/>
        <v>0</v>
      </c>
      <c r="AA76" s="4">
        <f t="shared" si="52"/>
        <v>0</v>
      </c>
      <c r="AB76" s="4">
        <f t="shared" si="53"/>
        <v>0</v>
      </c>
      <c r="AC76" s="4">
        <f t="shared" si="54"/>
        <v>0</v>
      </c>
      <c r="AD76">
        <f t="shared" si="64"/>
        <v>6.2855833333333324</v>
      </c>
      <c r="AF76">
        <f t="shared" si="55"/>
        <v>0</v>
      </c>
      <c r="AG76">
        <f t="shared" si="56"/>
        <v>6.4112949999999991</v>
      </c>
      <c r="AH76">
        <f t="shared" si="57"/>
        <v>0</v>
      </c>
      <c r="AI76">
        <f t="shared" si="58"/>
        <v>0</v>
      </c>
      <c r="AJ76">
        <f t="shared" si="59"/>
        <v>0</v>
      </c>
      <c r="AK76">
        <f t="shared" si="60"/>
        <v>0</v>
      </c>
      <c r="AL76">
        <f t="shared" si="65"/>
        <v>6.4112949999999991</v>
      </c>
      <c r="AM76">
        <f t="shared" si="66"/>
        <v>39314.060939999996</v>
      </c>
      <c r="AN76">
        <f t="shared" si="67"/>
        <v>0.14153061938399997</v>
      </c>
      <c r="AO76">
        <f t="shared" si="68"/>
        <v>94.999665903522512</v>
      </c>
    </row>
    <row r="77" spans="3:41" s="23" customFormat="1">
      <c r="C77" s="23" t="s">
        <v>15</v>
      </c>
      <c r="N77" s="23">
        <f>Tables!S61</f>
        <v>4</v>
      </c>
      <c r="O77" s="23">
        <f>Tables!T61</f>
        <v>25</v>
      </c>
      <c r="P77" s="23">
        <f>Tables!U61</f>
        <v>0</v>
      </c>
      <c r="Q77" s="23">
        <f>Tables!V61</f>
        <v>3</v>
      </c>
      <c r="R77" s="23">
        <f>Tables!W61</f>
        <v>0</v>
      </c>
      <c r="S77" s="23">
        <f t="shared" si="61"/>
        <v>156</v>
      </c>
      <c r="T77" s="23">
        <f t="shared" si="62"/>
        <v>188</v>
      </c>
      <c r="U77" s="23">
        <f t="shared" si="63"/>
        <v>20</v>
      </c>
      <c r="X77" s="25">
        <f t="shared" si="49"/>
        <v>15.016000000000004</v>
      </c>
      <c r="Y77" s="25">
        <f t="shared" si="50"/>
        <v>153.375</v>
      </c>
      <c r="Z77" s="25">
        <f t="shared" si="51"/>
        <v>0</v>
      </c>
      <c r="AA77" s="25">
        <f t="shared" si="52"/>
        <v>0</v>
      </c>
      <c r="AB77" s="25">
        <f t="shared" si="53"/>
        <v>0</v>
      </c>
      <c r="AC77" s="25">
        <f t="shared" si="54"/>
        <v>1629.9884745762715</v>
      </c>
      <c r="AD77" s="23">
        <f t="shared" si="64"/>
        <v>1798.3794745762716</v>
      </c>
      <c r="AF77" s="23">
        <f t="shared" si="55"/>
        <v>15.016000000000004</v>
      </c>
      <c r="AG77" s="23">
        <f t="shared" si="56"/>
        <v>156.4425</v>
      </c>
      <c r="AH77" s="23">
        <f t="shared" si="57"/>
        <v>0</v>
      </c>
      <c r="AI77" s="23">
        <f t="shared" si="58"/>
        <v>0</v>
      </c>
      <c r="AJ77" s="23">
        <f t="shared" si="59"/>
        <v>0</v>
      </c>
      <c r="AK77" s="23">
        <f t="shared" si="60"/>
        <v>1662.5882440677969</v>
      </c>
      <c r="AL77" s="23">
        <f>SUM(AF77:AK77)</f>
        <v>1834.0467440677969</v>
      </c>
      <c r="AM77" s="23">
        <f t="shared" si="66"/>
        <v>11246374.634623731</v>
      </c>
      <c r="AN77" s="23">
        <f t="shared" si="67"/>
        <v>40.486948684645427</v>
      </c>
      <c r="AO77" s="23">
        <f>AO76+AN77</f>
        <v>135.48661458816792</v>
      </c>
    </row>
    <row r="78" spans="3:41">
      <c r="T78">
        <f>SUM(T61:T77)</f>
        <v>2213</v>
      </c>
      <c r="U78" s="13">
        <f>SUM(U61:U77)</f>
        <v>366</v>
      </c>
      <c r="AF78" s="13">
        <f>SUM(AF61:AF77)</f>
        <v>631.74314387932327</v>
      </c>
      <c r="AG78" s="13">
        <f t="shared" ref="AG78:AN78" si="69">SUM(AG61:AG77)</f>
        <v>1693.0175974524182</v>
      </c>
      <c r="AH78" s="13">
        <f t="shared" si="69"/>
        <v>33.68623333333332</v>
      </c>
      <c r="AI78" s="13">
        <f t="shared" si="69"/>
        <v>85.528210088970937</v>
      </c>
      <c r="AJ78" s="13">
        <f t="shared" si="69"/>
        <v>31.494583333333331</v>
      </c>
      <c r="AK78" s="13">
        <f t="shared" si="69"/>
        <v>3662.0336107344638</v>
      </c>
      <c r="AL78" s="13">
        <f t="shared" si="69"/>
        <v>6137.5033788218434</v>
      </c>
      <c r="AM78">
        <f t="shared" si="69"/>
        <v>37635170.718935542</v>
      </c>
      <c r="AN78">
        <f t="shared" si="69"/>
        <v>135.48661458816792</v>
      </c>
    </row>
    <row r="81" spans="2:41">
      <c r="B81">
        <v>2040</v>
      </c>
      <c r="C81" t="s">
        <v>50</v>
      </c>
      <c r="N81" t="s">
        <v>7</v>
      </c>
      <c r="X81" t="s">
        <v>55</v>
      </c>
      <c r="AF81" s="8">
        <v>0</v>
      </c>
      <c r="AG81" s="8">
        <v>0.02</v>
      </c>
      <c r="AH81" s="8">
        <v>0</v>
      </c>
      <c r="AI81" s="8">
        <v>0</v>
      </c>
      <c r="AJ81" s="8">
        <v>0</v>
      </c>
      <c r="AK81" s="8">
        <v>0.02</v>
      </c>
      <c r="AM81">
        <f>AM80*0.7</f>
        <v>0</v>
      </c>
      <c r="AN81">
        <v>3.5999999999999998E-6</v>
      </c>
    </row>
    <row r="82" spans="2:41">
      <c r="C82">
        <v>2020</v>
      </c>
      <c r="D82" s="2" t="s">
        <v>10</v>
      </c>
      <c r="E82" s="2" t="s">
        <v>11</v>
      </c>
      <c r="F82" s="2" t="s">
        <v>12</v>
      </c>
      <c r="G82" s="2" t="s">
        <v>13</v>
      </c>
      <c r="H82" s="2" t="s">
        <v>14</v>
      </c>
      <c r="I82" s="2" t="s">
        <v>15</v>
      </c>
      <c r="N82" s="2" t="s">
        <v>10</v>
      </c>
      <c r="O82" s="2" t="s">
        <v>11</v>
      </c>
      <c r="P82" s="2" t="s">
        <v>12</v>
      </c>
      <c r="Q82" s="2" t="s">
        <v>13</v>
      </c>
      <c r="R82" s="2" t="s">
        <v>14</v>
      </c>
      <c r="S82" s="2" t="s">
        <v>15</v>
      </c>
      <c r="T82" s="2" t="s">
        <v>18</v>
      </c>
      <c r="U82" s="2" t="s">
        <v>51</v>
      </c>
      <c r="X82" s="2" t="s">
        <v>10</v>
      </c>
      <c r="Y82" s="2" t="s">
        <v>11</v>
      </c>
      <c r="Z82" s="2" t="s">
        <v>12</v>
      </c>
      <c r="AA82" s="2" t="s">
        <v>13</v>
      </c>
      <c r="AB82" s="2" t="s">
        <v>14</v>
      </c>
      <c r="AC82" s="2" t="s">
        <v>15</v>
      </c>
      <c r="AD82" s="2" t="s">
        <v>18</v>
      </c>
      <c r="AE82" s="2"/>
      <c r="AF82" s="2" t="s">
        <v>10</v>
      </c>
      <c r="AG82" s="2" t="s">
        <v>11</v>
      </c>
      <c r="AH82" s="2" t="s">
        <v>12</v>
      </c>
      <c r="AI82" s="2" t="s">
        <v>13</v>
      </c>
      <c r="AJ82" s="2" t="s">
        <v>14</v>
      </c>
      <c r="AK82" s="2" t="s">
        <v>15</v>
      </c>
      <c r="AL82" s="2" t="s">
        <v>16</v>
      </c>
      <c r="AM82" s="2" t="s">
        <v>52</v>
      </c>
      <c r="AN82" s="2" t="s">
        <v>22</v>
      </c>
    </row>
    <row r="83" spans="2:41">
      <c r="C83" t="s">
        <v>30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0.02</v>
      </c>
      <c r="N83">
        <f>Tables!AB45</f>
        <v>0</v>
      </c>
      <c r="O83">
        <f>Tables!AC45</f>
        <v>0</v>
      </c>
      <c r="P83">
        <f>Tables!AD45</f>
        <v>0</v>
      </c>
      <c r="Q83">
        <f>Tables!AE45</f>
        <v>4</v>
      </c>
      <c r="R83">
        <f>Tables!AF45</f>
        <v>1</v>
      </c>
      <c r="S83">
        <f t="shared" ref="S83:S99" si="70">T61-SUM(N83:R83)</f>
        <v>15</v>
      </c>
      <c r="T83">
        <f>SUM(N83:S83)</f>
        <v>20</v>
      </c>
      <c r="U83">
        <f t="shared" ref="U83:U99" si="71">S83-S61</f>
        <v>2</v>
      </c>
      <c r="X83" s="10">
        <f t="shared" ref="X83:X99" si="72">X16*N83</f>
        <v>0</v>
      </c>
      <c r="Y83" s="4">
        <f t="shared" ref="Y83:Y99" si="73">O83*Y16</f>
        <v>0</v>
      </c>
      <c r="Z83" s="4">
        <f t="shared" ref="Z83:Z99" si="74">P83*Z16</f>
        <v>0</v>
      </c>
      <c r="AA83" s="4">
        <f t="shared" ref="AA83:AA99" si="75">Q83*AA16</f>
        <v>4.5</v>
      </c>
      <c r="AB83" s="4">
        <f t="shared" ref="AB83:AB99" si="76">R83*AB16</f>
        <v>0.8</v>
      </c>
      <c r="AC83" s="4">
        <f t="shared" ref="AC83:AC99" si="77">S83*AC16</f>
        <v>15</v>
      </c>
      <c r="AD83">
        <f>SUM(X83:AC83)</f>
        <v>20.3</v>
      </c>
      <c r="AF83">
        <f>X83+X83*$AF$81</f>
        <v>0</v>
      </c>
      <c r="AG83">
        <f>Y83+Y83*$AG$81</f>
        <v>0</v>
      </c>
      <c r="AH83">
        <f>Z83+Z83*$AH$81</f>
        <v>0</v>
      </c>
      <c r="AI83">
        <f>AA83+AA83*$AI$81</f>
        <v>4.5</v>
      </c>
      <c r="AJ83">
        <f>AB83+AB83*$AJ$81</f>
        <v>0.8</v>
      </c>
      <c r="AK83">
        <f>AC83+AC83*$AK$81</f>
        <v>15.3</v>
      </c>
      <c r="AL83">
        <f>SUM(AF83:AK83)</f>
        <v>20.6</v>
      </c>
      <c r="AM83">
        <f>AL83*$AM$37</f>
        <v>126319.20000000001</v>
      </c>
      <c r="AN83">
        <f>AM83*AN81</f>
        <v>0.45474912000000001</v>
      </c>
      <c r="AO83">
        <f>AN83</f>
        <v>0.45474912000000001</v>
      </c>
    </row>
    <row r="84" spans="2:41">
      <c r="C84" t="s">
        <v>32</v>
      </c>
      <c r="N84">
        <f>Tables!AB46</f>
        <v>0</v>
      </c>
      <c r="O84">
        <f>Tables!AC46</f>
        <v>140</v>
      </c>
      <c r="P84">
        <f>Tables!AD46</f>
        <v>120</v>
      </c>
      <c r="Q84">
        <f>Tables!AE46</f>
        <v>20</v>
      </c>
      <c r="R84">
        <f>Tables!AF46</f>
        <v>0</v>
      </c>
      <c r="S84">
        <f t="shared" si="70"/>
        <v>62</v>
      </c>
      <c r="T84">
        <f>SUM(N84:S84)</f>
        <v>342</v>
      </c>
      <c r="U84">
        <f t="shared" si="71"/>
        <v>30</v>
      </c>
      <c r="X84" s="10">
        <f t="shared" si="72"/>
        <v>0</v>
      </c>
      <c r="Y84" s="4">
        <f t="shared" si="73"/>
        <v>22.362765957446882</v>
      </c>
      <c r="Z84" s="4">
        <f t="shared" si="74"/>
        <v>9.5183999999999855</v>
      </c>
      <c r="AA84" s="4">
        <f t="shared" si="75"/>
        <v>3.695652173913043</v>
      </c>
      <c r="AB84" s="4">
        <f t="shared" si="76"/>
        <v>0</v>
      </c>
      <c r="AC84" s="4">
        <f t="shared" si="77"/>
        <v>6.1999999999999993</v>
      </c>
      <c r="AD84">
        <f>SUM(X84:AC84)</f>
        <v>41.776818131359917</v>
      </c>
      <c r="AF84">
        <f>X84+X84*$AF$81</f>
        <v>0</v>
      </c>
      <c r="AG84">
        <f t="shared" ref="AG84:AG99" si="78">Y84+Y84*$AG$81</f>
        <v>22.810021276595819</v>
      </c>
      <c r="AH84">
        <f t="shared" ref="AH84:AH99" si="79">Z84+Z84*$AH$81</f>
        <v>9.5183999999999855</v>
      </c>
      <c r="AI84">
        <f t="shared" ref="AI84:AI99" si="80">AA84+AA84*$AI$81</f>
        <v>3.695652173913043</v>
      </c>
      <c r="AJ84">
        <f t="shared" ref="AJ84:AJ99" si="81">AB84+AB84*$AJ$81</f>
        <v>0</v>
      </c>
      <c r="AK84">
        <f t="shared" ref="AK84:AK99" si="82">AC84+AC84*$AK$81</f>
        <v>6.323999999999999</v>
      </c>
      <c r="AL84">
        <f>SUM(AF84:AK84)</f>
        <v>42.348073450508849</v>
      </c>
      <c r="AM84">
        <f>AL84*$AM$37</f>
        <v>259678.38639852026</v>
      </c>
      <c r="AN84">
        <f>AM84*$AN$37</f>
        <v>0.93484219103467292</v>
      </c>
      <c r="AO84">
        <f>AO83+AN84</f>
        <v>1.3895913110346729</v>
      </c>
    </row>
    <row r="85" spans="2:41">
      <c r="C85" t="s">
        <v>34</v>
      </c>
      <c r="N85">
        <f>Tables!AB47</f>
        <v>3</v>
      </c>
      <c r="O85">
        <f>Tables!AC47</f>
        <v>30</v>
      </c>
      <c r="P85">
        <f>Tables!AD47</f>
        <v>0</v>
      </c>
      <c r="Q85">
        <f>Tables!AE47</f>
        <v>25</v>
      </c>
      <c r="R85">
        <f>Tables!AF47</f>
        <v>0</v>
      </c>
      <c r="S85">
        <f t="shared" si="70"/>
        <v>55</v>
      </c>
      <c r="T85">
        <f t="shared" ref="T85:T98" si="83">SUM(N85:S85)</f>
        <v>113</v>
      </c>
      <c r="U85">
        <f t="shared" si="71"/>
        <v>2</v>
      </c>
      <c r="X85" s="10">
        <f t="shared" si="72"/>
        <v>1.0269230769230768</v>
      </c>
      <c r="Y85" s="4">
        <f t="shared" si="73"/>
        <v>6.3997499999999974</v>
      </c>
      <c r="Z85" s="4">
        <f t="shared" si="74"/>
        <v>0</v>
      </c>
      <c r="AA85" s="4">
        <f t="shared" si="75"/>
        <v>8.2374999999999954</v>
      </c>
      <c r="AB85" s="4">
        <f t="shared" si="76"/>
        <v>0</v>
      </c>
      <c r="AC85" s="4">
        <f t="shared" si="77"/>
        <v>11.519444444444444</v>
      </c>
      <c r="AD85">
        <f>SUM(X85:AC85)</f>
        <v>27.183617521367516</v>
      </c>
      <c r="AF85">
        <f t="shared" ref="AF85:AF99" si="84">X85+X85*$AF$81</f>
        <v>1.0269230769230768</v>
      </c>
      <c r="AG85">
        <f t="shared" si="78"/>
        <v>6.5277449999999977</v>
      </c>
      <c r="AH85">
        <f t="shared" si="79"/>
        <v>0</v>
      </c>
      <c r="AI85">
        <f t="shared" si="80"/>
        <v>8.2374999999999954</v>
      </c>
      <c r="AJ85">
        <f t="shared" si="81"/>
        <v>0</v>
      </c>
      <c r="AK85">
        <f t="shared" si="82"/>
        <v>11.749833333333333</v>
      </c>
      <c r="AL85">
        <f>SUM(AF85:AK85)</f>
        <v>27.542001410256404</v>
      </c>
      <c r="AM85">
        <f>AL85*$AM$37</f>
        <v>168887.55264769227</v>
      </c>
      <c r="AN85">
        <f>AM85*$AN$37</f>
        <v>0.60799518953169218</v>
      </c>
      <c r="AO85">
        <f>AO84+AN85</f>
        <v>1.9975865005663651</v>
      </c>
    </row>
    <row r="86" spans="2:41" s="17" customFormat="1">
      <c r="C86" s="17" t="s">
        <v>35</v>
      </c>
      <c r="N86" s="17">
        <f>Tables!AB48</f>
        <v>3</v>
      </c>
      <c r="O86" s="17">
        <f>Tables!AC48</f>
        <v>40</v>
      </c>
      <c r="P86" s="17">
        <f>Tables!AD48</f>
        <v>4</v>
      </c>
      <c r="Q86" s="17">
        <f>Tables!AE48</f>
        <v>6</v>
      </c>
      <c r="R86" s="17">
        <f>Tables!AF48</f>
        <v>1</v>
      </c>
      <c r="S86" s="17">
        <f t="shared" si="70"/>
        <v>91</v>
      </c>
      <c r="T86" s="17">
        <f>SUM(N86:S86)</f>
        <v>145</v>
      </c>
      <c r="U86" s="17">
        <f t="shared" si="71"/>
        <v>23</v>
      </c>
      <c r="X86" s="18">
        <f t="shared" si="72"/>
        <v>60.777777777777786</v>
      </c>
      <c r="Y86" s="28">
        <f t="shared" si="73"/>
        <v>521.75145631067971</v>
      </c>
      <c r="Z86" s="28">
        <f t="shared" si="74"/>
        <v>1.04</v>
      </c>
      <c r="AA86" s="28">
        <f t="shared" si="75"/>
        <v>19.119999999999997</v>
      </c>
      <c r="AB86" s="28">
        <f t="shared" si="76"/>
        <v>5</v>
      </c>
      <c r="AC86" s="28">
        <f t="shared" si="77"/>
        <v>910</v>
      </c>
      <c r="AD86" s="17">
        <f t="shared" ref="AD86:AD99" si="85">SUM(X86:AC86)</f>
        <v>1517.6892340884574</v>
      </c>
      <c r="AF86" s="17">
        <f t="shared" si="84"/>
        <v>60.777777777777786</v>
      </c>
      <c r="AG86" s="17">
        <f t="shared" si="78"/>
        <v>532.18648543689335</v>
      </c>
      <c r="AH86" s="17">
        <f t="shared" si="79"/>
        <v>1.04</v>
      </c>
      <c r="AI86" s="17">
        <f t="shared" si="80"/>
        <v>19.119999999999997</v>
      </c>
      <c r="AJ86" s="17">
        <f t="shared" si="81"/>
        <v>5</v>
      </c>
      <c r="AK86" s="17">
        <f t="shared" si="82"/>
        <v>928.2</v>
      </c>
      <c r="AL86" s="17">
        <f t="shared" ref="AL86:AL98" si="86">SUM(AF86:AK86)</f>
        <v>1546.3242632146712</v>
      </c>
      <c r="AM86" s="17">
        <f t="shared" ref="AM86:AM98" si="87">AL86*$AM$37</f>
        <v>9482060.3820323646</v>
      </c>
      <c r="AN86" s="17">
        <f t="shared" ref="AN86:AN100" si="88">AM86*$AN$37</f>
        <v>34.135417375316514</v>
      </c>
      <c r="AO86" s="17">
        <f t="shared" ref="AO86:AO99" si="89">AO85+AN86</f>
        <v>36.133003875882878</v>
      </c>
    </row>
    <row r="87" spans="2:41">
      <c r="C87" t="s">
        <v>36</v>
      </c>
      <c r="N87">
        <f>Tables!AB49</f>
        <v>1</v>
      </c>
      <c r="O87">
        <f>Tables!AC49</f>
        <v>6</v>
      </c>
      <c r="P87">
        <f>Tables!AD49</f>
        <v>0</v>
      </c>
      <c r="Q87">
        <f>Tables!AE49</f>
        <v>1</v>
      </c>
      <c r="R87">
        <f>Tables!AF49</f>
        <v>0</v>
      </c>
      <c r="S87">
        <f t="shared" si="70"/>
        <v>3</v>
      </c>
      <c r="T87">
        <f t="shared" si="83"/>
        <v>11</v>
      </c>
      <c r="U87">
        <f t="shared" si="71"/>
        <v>1</v>
      </c>
      <c r="X87" s="10">
        <f t="shared" si="72"/>
        <v>4.6866666666666665</v>
      </c>
      <c r="Y87" s="4">
        <f t="shared" si="73"/>
        <v>12.07</v>
      </c>
      <c r="Z87" s="4">
        <f t="shared" si="74"/>
        <v>0</v>
      </c>
      <c r="AA87" s="4">
        <f t="shared" si="75"/>
        <v>1.17</v>
      </c>
      <c r="AB87" s="4">
        <f t="shared" si="76"/>
        <v>0</v>
      </c>
      <c r="AC87" s="4">
        <f t="shared" si="77"/>
        <v>0</v>
      </c>
      <c r="AD87">
        <f t="shared" si="85"/>
        <v>17.926666666666669</v>
      </c>
      <c r="AF87">
        <f t="shared" si="84"/>
        <v>4.6866666666666665</v>
      </c>
      <c r="AG87">
        <f t="shared" si="78"/>
        <v>12.311400000000001</v>
      </c>
      <c r="AH87">
        <f t="shared" si="79"/>
        <v>0</v>
      </c>
      <c r="AI87">
        <f t="shared" si="80"/>
        <v>1.17</v>
      </c>
      <c r="AJ87">
        <f t="shared" si="81"/>
        <v>0</v>
      </c>
      <c r="AK87">
        <f t="shared" si="82"/>
        <v>0</v>
      </c>
      <c r="AL87">
        <f t="shared" si="86"/>
        <v>18.168066666666668</v>
      </c>
      <c r="AM87">
        <f t="shared" si="87"/>
        <v>111406.58480000001</v>
      </c>
      <c r="AN87">
        <f t="shared" si="88"/>
        <v>0.40106370528000002</v>
      </c>
      <c r="AO87">
        <f t="shared" si="89"/>
        <v>36.53406758116288</v>
      </c>
    </row>
    <row r="88" spans="2:41" s="19" customFormat="1">
      <c r="C88" s="19" t="s">
        <v>37</v>
      </c>
      <c r="N88" s="19">
        <f>Tables!AB50</f>
        <v>110</v>
      </c>
      <c r="O88" s="19">
        <f>Tables!AC50</f>
        <v>30</v>
      </c>
      <c r="P88" s="19">
        <f>Tables!AD50</f>
        <v>0</v>
      </c>
      <c r="Q88" s="19">
        <f>Tables!AE50</f>
        <v>34</v>
      </c>
      <c r="R88" s="19">
        <f>Tables!AF50</f>
        <v>0</v>
      </c>
      <c r="S88" s="19">
        <f t="shared" si="70"/>
        <v>313</v>
      </c>
      <c r="T88" s="19">
        <f t="shared" si="83"/>
        <v>487</v>
      </c>
      <c r="U88" s="19">
        <f t="shared" si="71"/>
        <v>25</v>
      </c>
      <c r="X88" s="20">
        <f t="shared" si="72"/>
        <v>22.562790697674419</v>
      </c>
      <c r="Y88" s="27">
        <f t="shared" si="73"/>
        <v>7.4035087719298245</v>
      </c>
      <c r="Z88" s="27">
        <f t="shared" si="74"/>
        <v>0</v>
      </c>
      <c r="AA88" s="27">
        <f t="shared" si="75"/>
        <v>11.146486486486488</v>
      </c>
      <c r="AB88" s="27">
        <f t="shared" si="76"/>
        <v>0</v>
      </c>
      <c r="AC88" s="27">
        <f t="shared" si="77"/>
        <v>36.6796875</v>
      </c>
      <c r="AD88" s="19">
        <f t="shared" si="85"/>
        <v>77.792473456090732</v>
      </c>
      <c r="AF88" s="19">
        <f t="shared" si="84"/>
        <v>22.562790697674419</v>
      </c>
      <c r="AG88" s="19">
        <f t="shared" si="78"/>
        <v>7.5515789473684212</v>
      </c>
      <c r="AH88" s="19">
        <f t="shared" si="79"/>
        <v>0</v>
      </c>
      <c r="AI88" s="19">
        <f t="shared" si="80"/>
        <v>11.146486486486488</v>
      </c>
      <c r="AJ88" s="19">
        <f t="shared" si="81"/>
        <v>0</v>
      </c>
      <c r="AK88" s="19">
        <f t="shared" si="82"/>
        <v>37.413281249999997</v>
      </c>
      <c r="AL88" s="19">
        <f t="shared" si="86"/>
        <v>78.674137381529334</v>
      </c>
      <c r="AM88" s="19">
        <f t="shared" si="87"/>
        <v>482429.81042353786</v>
      </c>
      <c r="AN88" s="19">
        <f t="shared" si="88"/>
        <v>1.7367473175247361</v>
      </c>
      <c r="AO88" s="19">
        <f t="shared" si="89"/>
        <v>38.270814898687618</v>
      </c>
    </row>
    <row r="89" spans="2:41">
      <c r="C89" t="s">
        <v>38</v>
      </c>
      <c r="N89">
        <f>Tables!AB51</f>
        <v>7</v>
      </c>
      <c r="O89">
        <f>Tables!AC51</f>
        <v>60</v>
      </c>
      <c r="P89">
        <f>Tables!AD51</f>
        <v>3</v>
      </c>
      <c r="Q89">
        <f>Tables!AE51</f>
        <v>18</v>
      </c>
      <c r="R89">
        <f>Tables!AF51</f>
        <v>2</v>
      </c>
      <c r="S89">
        <f t="shared" si="70"/>
        <v>48</v>
      </c>
      <c r="T89">
        <f t="shared" si="83"/>
        <v>138</v>
      </c>
      <c r="U89">
        <f t="shared" si="71"/>
        <v>15</v>
      </c>
      <c r="X89" s="10">
        <f t="shared" si="72"/>
        <v>77.866253684210506</v>
      </c>
      <c r="Y89" s="4">
        <f t="shared" si="73"/>
        <v>187.29882352941181</v>
      </c>
      <c r="Z89" s="4">
        <f t="shared" si="74"/>
        <v>4.1280000000000001</v>
      </c>
      <c r="AA89" s="4">
        <f t="shared" si="75"/>
        <v>35.108571428571423</v>
      </c>
      <c r="AB89" s="4">
        <f t="shared" si="76"/>
        <v>4.6150000000000002</v>
      </c>
      <c r="AC89" s="4">
        <f t="shared" si="77"/>
        <v>288</v>
      </c>
      <c r="AD89">
        <f t="shared" si="85"/>
        <v>597.01664864219379</v>
      </c>
      <c r="AF89">
        <f t="shared" si="84"/>
        <v>77.866253684210506</v>
      </c>
      <c r="AG89">
        <f t="shared" si="78"/>
        <v>191.04480000000004</v>
      </c>
      <c r="AH89">
        <f t="shared" si="79"/>
        <v>4.1280000000000001</v>
      </c>
      <c r="AI89">
        <f t="shared" si="80"/>
        <v>35.108571428571423</v>
      </c>
      <c r="AJ89">
        <f t="shared" si="81"/>
        <v>4.6150000000000002</v>
      </c>
      <c r="AK89">
        <f t="shared" si="82"/>
        <v>293.76</v>
      </c>
      <c r="AL89">
        <f t="shared" si="86"/>
        <v>606.52262511278195</v>
      </c>
      <c r="AM89">
        <f t="shared" si="87"/>
        <v>3719196.7371915788</v>
      </c>
      <c r="AN89">
        <f t="shared" si="88"/>
        <v>13.389108253889683</v>
      </c>
      <c r="AO89">
        <f t="shared" si="89"/>
        <v>51.659923152577299</v>
      </c>
    </row>
    <row r="90" spans="2:41">
      <c r="C90" t="s">
        <v>39</v>
      </c>
      <c r="N90">
        <f>Tables!AB52</f>
        <v>30</v>
      </c>
      <c r="O90">
        <f>Tables!AC52</f>
        <v>28</v>
      </c>
      <c r="P90">
        <f>Tables!AD52</f>
        <v>0</v>
      </c>
      <c r="Q90">
        <f>Tables!AE52</f>
        <v>0</v>
      </c>
      <c r="R90">
        <f>Tables!AF52</f>
        <v>5</v>
      </c>
      <c r="S90">
        <f t="shared" si="70"/>
        <v>28</v>
      </c>
      <c r="T90">
        <f t="shared" si="83"/>
        <v>91</v>
      </c>
      <c r="U90">
        <f t="shared" si="71"/>
        <v>5</v>
      </c>
      <c r="X90" s="10">
        <f t="shared" si="72"/>
        <v>58.256603773584899</v>
      </c>
      <c r="Y90" s="4">
        <f t="shared" si="73"/>
        <v>99.78</v>
      </c>
      <c r="Z90" s="4">
        <f t="shared" si="74"/>
        <v>0</v>
      </c>
      <c r="AA90" s="4">
        <f t="shared" si="75"/>
        <v>0</v>
      </c>
      <c r="AB90" s="4">
        <f t="shared" si="76"/>
        <v>4.40625</v>
      </c>
      <c r="AC90" s="4">
        <f t="shared" si="77"/>
        <v>112</v>
      </c>
      <c r="AD90">
        <f t="shared" si="85"/>
        <v>274.44285377358489</v>
      </c>
      <c r="AF90">
        <f t="shared" si="84"/>
        <v>58.256603773584899</v>
      </c>
      <c r="AG90">
        <f t="shared" si="78"/>
        <v>101.7756</v>
      </c>
      <c r="AH90">
        <f t="shared" si="79"/>
        <v>0</v>
      </c>
      <c r="AI90">
        <f t="shared" si="80"/>
        <v>0</v>
      </c>
      <c r="AJ90">
        <f t="shared" si="81"/>
        <v>4.40625</v>
      </c>
      <c r="AK90">
        <f t="shared" si="82"/>
        <v>114.24</v>
      </c>
      <c r="AL90">
        <f t="shared" si="86"/>
        <v>278.67845377358492</v>
      </c>
      <c r="AM90">
        <f t="shared" si="87"/>
        <v>1708856.2785396227</v>
      </c>
      <c r="AN90">
        <f t="shared" si="88"/>
        <v>6.1518826027426412</v>
      </c>
      <c r="AO90">
        <f t="shared" si="89"/>
        <v>57.811805755319938</v>
      </c>
    </row>
    <row r="91" spans="2:41">
      <c r="C91" t="s">
        <v>40</v>
      </c>
      <c r="N91">
        <f>Tables!AB53</f>
        <v>28</v>
      </c>
      <c r="O91">
        <f>Tables!AC53</f>
        <v>75</v>
      </c>
      <c r="P91">
        <f>Tables!AD53</f>
        <v>7</v>
      </c>
      <c r="Q91">
        <f>Tables!AE53</f>
        <v>20</v>
      </c>
      <c r="R91">
        <f>Tables!AF53</f>
        <v>0</v>
      </c>
      <c r="S91">
        <f t="shared" si="70"/>
        <v>65</v>
      </c>
      <c r="T91">
        <f t="shared" si="83"/>
        <v>195</v>
      </c>
      <c r="U91">
        <f t="shared" si="71"/>
        <v>10</v>
      </c>
      <c r="X91" s="10">
        <f t="shared" si="72"/>
        <v>75.1666666666667</v>
      </c>
      <c r="Y91" s="4">
        <f t="shared" si="73"/>
        <v>70.700431034482776</v>
      </c>
      <c r="Z91" s="4">
        <f t="shared" si="74"/>
        <v>5.229000000000001</v>
      </c>
      <c r="AA91" s="4">
        <f t="shared" si="75"/>
        <v>0</v>
      </c>
      <c r="AB91" s="4">
        <f t="shared" si="76"/>
        <v>0</v>
      </c>
      <c r="AC91" s="4">
        <f t="shared" si="77"/>
        <v>97.5</v>
      </c>
      <c r="AD91">
        <f t="shared" si="85"/>
        <v>248.59609770114949</v>
      </c>
      <c r="AF91">
        <f t="shared" si="84"/>
        <v>75.1666666666667</v>
      </c>
      <c r="AG91">
        <f t="shared" si="78"/>
        <v>72.114439655172433</v>
      </c>
      <c r="AH91">
        <f t="shared" si="79"/>
        <v>5.229000000000001</v>
      </c>
      <c r="AI91">
        <f t="shared" si="80"/>
        <v>0</v>
      </c>
      <c r="AJ91">
        <f t="shared" si="81"/>
        <v>0</v>
      </c>
      <c r="AK91">
        <f t="shared" si="82"/>
        <v>99.45</v>
      </c>
      <c r="AL91">
        <f t="shared" si="86"/>
        <v>251.96010632183913</v>
      </c>
      <c r="AM91">
        <f t="shared" si="87"/>
        <v>1545019.3719655175</v>
      </c>
      <c r="AN91">
        <f t="shared" si="88"/>
        <v>5.5620697390758629</v>
      </c>
      <c r="AO91">
        <f t="shared" si="89"/>
        <v>63.373875494395804</v>
      </c>
    </row>
    <row r="92" spans="2:41" s="21" customFormat="1">
      <c r="C92" s="21" t="s">
        <v>41</v>
      </c>
      <c r="N92" s="21">
        <f>Tables!AB54</f>
        <v>15</v>
      </c>
      <c r="O92" s="21">
        <f>Tables!AC54</f>
        <v>45</v>
      </c>
      <c r="P92" s="21">
        <f>Tables!AD54</f>
        <v>6</v>
      </c>
      <c r="Q92" s="21">
        <f>Tables!AE54</f>
        <v>15</v>
      </c>
      <c r="R92" s="21">
        <f>Tables!AF54</f>
        <v>5</v>
      </c>
      <c r="S92" s="21">
        <f t="shared" si="70"/>
        <v>93</v>
      </c>
      <c r="T92" s="21">
        <f t="shared" si="83"/>
        <v>179</v>
      </c>
      <c r="U92" s="21">
        <f t="shared" si="71"/>
        <v>20</v>
      </c>
      <c r="X92" s="22">
        <f t="shared" si="72"/>
        <v>63.90263157894735</v>
      </c>
      <c r="Y92" s="26">
        <f t="shared" si="73"/>
        <v>79.389204545454589</v>
      </c>
      <c r="Z92" s="26">
        <f t="shared" si="74"/>
        <v>9.3374999999999986</v>
      </c>
      <c r="AA92" s="26">
        <f t="shared" si="75"/>
        <v>0</v>
      </c>
      <c r="AB92" s="26">
        <f t="shared" si="76"/>
        <v>9.3333333333333321</v>
      </c>
      <c r="AC92" s="26">
        <f t="shared" si="77"/>
        <v>395.25</v>
      </c>
      <c r="AD92" s="21">
        <f t="shared" si="85"/>
        <v>557.21266945773527</v>
      </c>
      <c r="AF92" s="21">
        <f t="shared" si="84"/>
        <v>63.90263157894735</v>
      </c>
      <c r="AG92" s="21">
        <f t="shared" si="78"/>
        <v>80.976988636363686</v>
      </c>
      <c r="AH92" s="21">
        <f t="shared" si="79"/>
        <v>9.3374999999999986</v>
      </c>
      <c r="AI92" s="21">
        <f t="shared" si="80"/>
        <v>0</v>
      </c>
      <c r="AJ92" s="21">
        <f t="shared" si="81"/>
        <v>9.3333333333333321</v>
      </c>
      <c r="AK92" s="21">
        <f t="shared" si="82"/>
        <v>403.15499999999997</v>
      </c>
      <c r="AL92" s="21">
        <f t="shared" si="86"/>
        <v>566.7054535486443</v>
      </c>
      <c r="AM92" s="21">
        <f t="shared" si="87"/>
        <v>3475037.8411602867</v>
      </c>
      <c r="AN92" s="21">
        <f t="shared" si="88"/>
        <v>12.510136228177032</v>
      </c>
      <c r="AO92" s="21">
        <f t="shared" si="89"/>
        <v>75.884011722572836</v>
      </c>
    </row>
    <row r="93" spans="2:41">
      <c r="C93" t="s">
        <v>42</v>
      </c>
      <c r="N93">
        <f>Tables!AB55</f>
        <v>2</v>
      </c>
      <c r="O93">
        <f>Tables!AC55</f>
        <v>25</v>
      </c>
      <c r="P93">
        <f>Tables!AD55</f>
        <v>5</v>
      </c>
      <c r="Q93">
        <f>Tables!AE55</f>
        <v>18</v>
      </c>
      <c r="R93">
        <f>Tables!AF55</f>
        <v>4</v>
      </c>
      <c r="S93">
        <f t="shared" si="70"/>
        <v>30</v>
      </c>
      <c r="T93">
        <f t="shared" si="83"/>
        <v>84</v>
      </c>
      <c r="U93">
        <f t="shared" si="71"/>
        <v>12</v>
      </c>
      <c r="X93" s="10">
        <f t="shared" si="72"/>
        <v>3.2714285714285714</v>
      </c>
      <c r="Y93" s="4">
        <f t="shared" si="73"/>
        <v>37.761875000000003</v>
      </c>
      <c r="Z93" s="4">
        <f t="shared" si="74"/>
        <v>4.333333333333333</v>
      </c>
      <c r="AA93" s="4">
        <f t="shared" si="75"/>
        <v>0</v>
      </c>
      <c r="AB93" s="4">
        <f t="shared" si="76"/>
        <v>5.04</v>
      </c>
      <c r="AC93" s="4">
        <f t="shared" si="77"/>
        <v>26.25</v>
      </c>
      <c r="AD93">
        <f t="shared" si="85"/>
        <v>76.656636904761911</v>
      </c>
      <c r="AF93">
        <f t="shared" si="84"/>
        <v>3.2714285714285714</v>
      </c>
      <c r="AG93">
        <f t="shared" si="78"/>
        <v>38.517112500000003</v>
      </c>
      <c r="AH93">
        <f t="shared" si="79"/>
        <v>4.333333333333333</v>
      </c>
      <c r="AI93">
        <f t="shared" si="80"/>
        <v>0</v>
      </c>
      <c r="AJ93">
        <f t="shared" si="81"/>
        <v>5.04</v>
      </c>
      <c r="AK93">
        <f t="shared" si="82"/>
        <v>26.774999999999999</v>
      </c>
      <c r="AL93">
        <f t="shared" si="86"/>
        <v>77.936874404761909</v>
      </c>
      <c r="AM93">
        <f t="shared" si="87"/>
        <v>477908.91385000001</v>
      </c>
      <c r="AN93">
        <f t="shared" si="88"/>
        <v>1.7204720898599999</v>
      </c>
      <c r="AO93">
        <f t="shared" si="89"/>
        <v>77.604483812432832</v>
      </c>
    </row>
    <row r="94" spans="2:41">
      <c r="C94" t="s">
        <v>43</v>
      </c>
      <c r="N94">
        <f>Tables!AB56</f>
        <v>5</v>
      </c>
      <c r="O94">
        <f>Tables!AC56</f>
        <v>15</v>
      </c>
      <c r="P94">
        <f>Tables!AD56</f>
        <v>0</v>
      </c>
      <c r="Q94">
        <f>Tables!AE56</f>
        <v>4</v>
      </c>
      <c r="R94">
        <f>Tables!AF56</f>
        <v>0</v>
      </c>
      <c r="S94">
        <f t="shared" si="70"/>
        <v>17</v>
      </c>
      <c r="T94">
        <f t="shared" si="83"/>
        <v>41</v>
      </c>
      <c r="U94">
        <f t="shared" si="71"/>
        <v>3</v>
      </c>
      <c r="X94" s="10">
        <f t="shared" si="72"/>
        <v>17.76923076923077</v>
      </c>
      <c r="Y94" s="4">
        <f t="shared" si="73"/>
        <v>55.733333333333341</v>
      </c>
      <c r="Z94" s="4">
        <f t="shared" si="74"/>
        <v>0</v>
      </c>
      <c r="AA94" s="4">
        <f t="shared" si="75"/>
        <v>0</v>
      </c>
      <c r="AB94" s="4">
        <f t="shared" si="76"/>
        <v>0</v>
      </c>
      <c r="AC94" s="4">
        <f t="shared" si="77"/>
        <v>607.32500000000005</v>
      </c>
      <c r="AD94">
        <f t="shared" si="85"/>
        <v>680.82756410256411</v>
      </c>
      <c r="AF94">
        <f t="shared" si="84"/>
        <v>17.76923076923077</v>
      </c>
      <c r="AG94">
        <f t="shared" si="78"/>
        <v>56.848000000000006</v>
      </c>
      <c r="AH94">
        <f t="shared" si="79"/>
        <v>0</v>
      </c>
      <c r="AI94">
        <f t="shared" si="80"/>
        <v>0</v>
      </c>
      <c r="AJ94">
        <f t="shared" si="81"/>
        <v>0</v>
      </c>
      <c r="AK94">
        <f t="shared" si="82"/>
        <v>619.47149999999999</v>
      </c>
      <c r="AL94">
        <f t="shared" si="86"/>
        <v>694.08873076923078</v>
      </c>
      <c r="AM94">
        <f t="shared" si="87"/>
        <v>4256152.0970769236</v>
      </c>
      <c r="AN94">
        <f t="shared" si="88"/>
        <v>15.322147549476924</v>
      </c>
      <c r="AO94">
        <f t="shared" si="89"/>
        <v>92.926631361909756</v>
      </c>
    </row>
    <row r="95" spans="2:41">
      <c r="C95" t="s">
        <v>44</v>
      </c>
      <c r="N95">
        <f>Tables!AB57</f>
        <v>0</v>
      </c>
      <c r="O95">
        <f>Tables!AC57</f>
        <v>11</v>
      </c>
      <c r="P95">
        <f>Tables!AD57</f>
        <v>0</v>
      </c>
      <c r="Q95">
        <f>Tables!AE57</f>
        <v>0</v>
      </c>
      <c r="R95">
        <f>Tables!AF57</f>
        <v>0</v>
      </c>
      <c r="S95">
        <f t="shared" si="70"/>
        <v>13</v>
      </c>
      <c r="T95">
        <f t="shared" si="83"/>
        <v>24</v>
      </c>
      <c r="U95">
        <f t="shared" si="71"/>
        <v>4</v>
      </c>
      <c r="X95" s="10">
        <f t="shared" si="72"/>
        <v>0</v>
      </c>
      <c r="Y95" s="4">
        <f t="shared" si="73"/>
        <v>5.201428571428572</v>
      </c>
      <c r="Z95" s="4">
        <f t="shared" si="74"/>
        <v>0</v>
      </c>
      <c r="AA95" s="4">
        <f t="shared" si="75"/>
        <v>0</v>
      </c>
      <c r="AB95" s="4">
        <f t="shared" si="76"/>
        <v>0</v>
      </c>
      <c r="AC95" s="4">
        <f t="shared" si="77"/>
        <v>4.8966666666666665</v>
      </c>
      <c r="AD95">
        <f t="shared" si="85"/>
        <v>10.098095238095238</v>
      </c>
      <c r="AF95">
        <f t="shared" si="84"/>
        <v>0</v>
      </c>
      <c r="AG95">
        <f t="shared" si="78"/>
        <v>5.3054571428571435</v>
      </c>
      <c r="AH95">
        <f t="shared" si="79"/>
        <v>0</v>
      </c>
      <c r="AI95">
        <f t="shared" si="80"/>
        <v>0</v>
      </c>
      <c r="AJ95">
        <f t="shared" si="81"/>
        <v>0</v>
      </c>
      <c r="AK95">
        <f t="shared" si="82"/>
        <v>4.9946000000000002</v>
      </c>
      <c r="AL95">
        <f t="shared" si="86"/>
        <v>10.300057142857144</v>
      </c>
      <c r="AM95">
        <f t="shared" si="87"/>
        <v>63159.950400000002</v>
      </c>
      <c r="AN95">
        <f t="shared" si="88"/>
        <v>0.22737582143999999</v>
      </c>
      <c r="AO95">
        <f t="shared" si="89"/>
        <v>93.154007183349762</v>
      </c>
    </row>
    <row r="96" spans="2:41">
      <c r="C96" t="s">
        <v>45</v>
      </c>
      <c r="N96">
        <f>Tables!AB58</f>
        <v>0</v>
      </c>
      <c r="O96">
        <f>Tables!AC58</f>
        <v>11</v>
      </c>
      <c r="P96">
        <f>Tables!AD58</f>
        <v>1</v>
      </c>
      <c r="Q96">
        <f>Tables!AE58</f>
        <v>3</v>
      </c>
      <c r="R96">
        <f>Tables!AF58</f>
        <v>0</v>
      </c>
      <c r="S96">
        <f t="shared" si="70"/>
        <v>9</v>
      </c>
      <c r="T96">
        <f t="shared" si="83"/>
        <v>24</v>
      </c>
      <c r="U96">
        <f t="shared" si="71"/>
        <v>0</v>
      </c>
      <c r="X96" s="10">
        <f t="shared" si="72"/>
        <v>0</v>
      </c>
      <c r="Y96" s="4">
        <f t="shared" si="73"/>
        <v>0.99799999999999978</v>
      </c>
      <c r="Z96" s="4">
        <f t="shared" si="74"/>
        <v>0.1</v>
      </c>
      <c r="AA96" s="4">
        <f t="shared" si="75"/>
        <v>0.30000000000000004</v>
      </c>
      <c r="AB96" s="4">
        <f t="shared" si="76"/>
        <v>0</v>
      </c>
      <c r="AC96" s="4">
        <f t="shared" si="77"/>
        <v>0.90000000000000013</v>
      </c>
      <c r="AD96">
        <f t="shared" si="85"/>
        <v>2.298</v>
      </c>
      <c r="AF96">
        <f t="shared" si="84"/>
        <v>0</v>
      </c>
      <c r="AG96">
        <f t="shared" si="78"/>
        <v>1.0179599999999998</v>
      </c>
      <c r="AH96">
        <f t="shared" si="79"/>
        <v>0.1</v>
      </c>
      <c r="AI96">
        <f t="shared" si="80"/>
        <v>0.30000000000000004</v>
      </c>
      <c r="AJ96">
        <f t="shared" si="81"/>
        <v>0</v>
      </c>
      <c r="AK96">
        <f t="shared" si="82"/>
        <v>0.91800000000000015</v>
      </c>
      <c r="AL96">
        <f t="shared" si="86"/>
        <v>2.33596</v>
      </c>
      <c r="AM96">
        <f t="shared" si="87"/>
        <v>14324.10672</v>
      </c>
      <c r="AN96">
        <f t="shared" si="88"/>
        <v>5.1566784191999997E-2</v>
      </c>
      <c r="AO96">
        <f t="shared" si="89"/>
        <v>93.205573967541767</v>
      </c>
    </row>
    <row r="97" spans="3:41">
      <c r="C97" t="s">
        <v>46</v>
      </c>
      <c r="N97">
        <f>Tables!AB59</f>
        <v>3</v>
      </c>
      <c r="O97">
        <f>Tables!AC59</f>
        <v>70</v>
      </c>
      <c r="P97">
        <f>Tables!AD59</f>
        <v>0</v>
      </c>
      <c r="Q97">
        <f>Tables!AE59</f>
        <v>3</v>
      </c>
      <c r="R97">
        <f>Tables!AF59</f>
        <v>1</v>
      </c>
      <c r="S97">
        <f t="shared" si="70"/>
        <v>42</v>
      </c>
      <c r="T97">
        <f t="shared" si="83"/>
        <v>119</v>
      </c>
      <c r="U97">
        <f t="shared" si="71"/>
        <v>17</v>
      </c>
      <c r="X97" s="10">
        <f t="shared" si="72"/>
        <v>10.814999999999998</v>
      </c>
      <c r="Y97" s="4">
        <f t="shared" si="73"/>
        <v>49.368900000000011</v>
      </c>
      <c r="Z97" s="4">
        <f t="shared" si="74"/>
        <v>0</v>
      </c>
      <c r="AA97" s="4">
        <f t="shared" si="75"/>
        <v>0</v>
      </c>
      <c r="AB97" s="4">
        <f t="shared" si="76"/>
        <v>2.2999999999999998</v>
      </c>
      <c r="AC97" s="4">
        <f t="shared" si="77"/>
        <v>27.3</v>
      </c>
      <c r="AD97">
        <f t="shared" si="85"/>
        <v>89.783900000000003</v>
      </c>
      <c r="AF97">
        <f t="shared" si="84"/>
        <v>10.814999999999998</v>
      </c>
      <c r="AG97">
        <f t="shared" si="78"/>
        <v>50.35627800000001</v>
      </c>
      <c r="AH97">
        <f t="shared" si="79"/>
        <v>0</v>
      </c>
      <c r="AI97">
        <f t="shared" si="80"/>
        <v>0</v>
      </c>
      <c r="AJ97">
        <f t="shared" si="81"/>
        <v>2.2999999999999998</v>
      </c>
      <c r="AK97">
        <f t="shared" si="82"/>
        <v>27.846</v>
      </c>
      <c r="AL97">
        <f t="shared" si="86"/>
        <v>91.317278000000002</v>
      </c>
      <c r="AM97">
        <f t="shared" si="87"/>
        <v>559957.54869600001</v>
      </c>
      <c r="AN97">
        <f t="shared" si="88"/>
        <v>2.0158471753055998</v>
      </c>
      <c r="AO97">
        <f t="shared" si="89"/>
        <v>95.221421142847362</v>
      </c>
    </row>
    <row r="98" spans="3:41">
      <c r="C98" t="s">
        <v>47</v>
      </c>
      <c r="N98">
        <f>Tables!AB60</f>
        <v>0</v>
      </c>
      <c r="O98">
        <f>Tables!AC60</f>
        <v>11</v>
      </c>
      <c r="P98">
        <f>Tables!AD60</f>
        <v>0</v>
      </c>
      <c r="Q98">
        <f>Tables!AE60</f>
        <v>0</v>
      </c>
      <c r="R98">
        <f>Tables!AF60</f>
        <v>0</v>
      </c>
      <c r="S98">
        <f t="shared" si="70"/>
        <v>1</v>
      </c>
      <c r="T98">
        <f t="shared" si="83"/>
        <v>12</v>
      </c>
      <c r="U98">
        <f t="shared" si="71"/>
        <v>0</v>
      </c>
      <c r="X98" s="10">
        <f t="shared" si="72"/>
        <v>0</v>
      </c>
      <c r="Y98" s="4">
        <f t="shared" si="73"/>
        <v>6.2855833333333324</v>
      </c>
      <c r="Z98" s="4">
        <f t="shared" si="74"/>
        <v>0</v>
      </c>
      <c r="AA98" s="4">
        <f t="shared" si="75"/>
        <v>0</v>
      </c>
      <c r="AB98" s="4">
        <f t="shared" si="76"/>
        <v>0</v>
      </c>
      <c r="AC98" s="4">
        <f t="shared" si="77"/>
        <v>0</v>
      </c>
      <c r="AD98">
        <f t="shared" si="85"/>
        <v>6.2855833333333324</v>
      </c>
      <c r="AF98">
        <f t="shared" si="84"/>
        <v>0</v>
      </c>
      <c r="AG98">
        <f t="shared" si="78"/>
        <v>6.4112949999999991</v>
      </c>
      <c r="AH98">
        <f t="shared" si="79"/>
        <v>0</v>
      </c>
      <c r="AI98">
        <f t="shared" si="80"/>
        <v>0</v>
      </c>
      <c r="AJ98">
        <f t="shared" si="81"/>
        <v>0</v>
      </c>
      <c r="AK98">
        <f t="shared" si="82"/>
        <v>0</v>
      </c>
      <c r="AL98">
        <f t="shared" si="86"/>
        <v>6.4112949999999991</v>
      </c>
      <c r="AM98">
        <f t="shared" si="87"/>
        <v>39314.060939999996</v>
      </c>
      <c r="AN98">
        <f t="shared" si="88"/>
        <v>0.14153061938399997</v>
      </c>
      <c r="AO98">
        <f t="shared" si="89"/>
        <v>95.362951762231361</v>
      </c>
    </row>
    <row r="99" spans="3:41" s="23" customFormat="1">
      <c r="C99" s="23" t="s">
        <v>15</v>
      </c>
      <c r="N99" s="23">
        <f>Tables!AB61</f>
        <v>2</v>
      </c>
      <c r="O99" s="23">
        <f>Tables!AC61</f>
        <v>20</v>
      </c>
      <c r="P99" s="23">
        <f>Tables!AD61</f>
        <v>0</v>
      </c>
      <c r="Q99" s="23">
        <f>Tables!AE61</f>
        <v>3</v>
      </c>
      <c r="R99" s="23">
        <f>Tables!AF61</f>
        <v>0</v>
      </c>
      <c r="S99" s="23">
        <f t="shared" si="70"/>
        <v>163</v>
      </c>
      <c r="T99" s="23">
        <f>SUM(N99:S99)</f>
        <v>188</v>
      </c>
      <c r="U99" s="23">
        <f t="shared" si="71"/>
        <v>7</v>
      </c>
      <c r="X99" s="24">
        <f t="shared" si="72"/>
        <v>7.5080000000000018</v>
      </c>
      <c r="Y99" s="25">
        <f t="shared" si="73"/>
        <v>122.69999999999999</v>
      </c>
      <c r="Z99" s="25">
        <f t="shared" si="74"/>
        <v>0</v>
      </c>
      <c r="AA99" s="25">
        <f t="shared" si="75"/>
        <v>0</v>
      </c>
      <c r="AB99" s="25">
        <f t="shared" si="76"/>
        <v>0</v>
      </c>
      <c r="AC99" s="25">
        <f t="shared" si="77"/>
        <v>1703.1289830508479</v>
      </c>
      <c r="AD99" s="23">
        <f t="shared" si="85"/>
        <v>1833.3369830508479</v>
      </c>
      <c r="AF99" s="23">
        <f t="shared" si="84"/>
        <v>7.5080000000000018</v>
      </c>
      <c r="AG99" s="23">
        <f t="shared" si="78"/>
        <v>125.15399999999998</v>
      </c>
      <c r="AH99" s="23">
        <f t="shared" si="79"/>
        <v>0</v>
      </c>
      <c r="AI99" s="23">
        <f t="shared" si="80"/>
        <v>0</v>
      </c>
      <c r="AJ99" s="23">
        <f t="shared" si="81"/>
        <v>0</v>
      </c>
      <c r="AK99" s="23">
        <f t="shared" si="82"/>
        <v>1737.1915627118649</v>
      </c>
      <c r="AL99" s="23">
        <f>SUM(AF99:AK99)</f>
        <v>1869.8535627118649</v>
      </c>
      <c r="AM99" s="23">
        <f>AL99*$AM$37</f>
        <v>11465942.046549156</v>
      </c>
      <c r="AN99" s="23">
        <f t="shared" si="88"/>
        <v>41.277391367576961</v>
      </c>
      <c r="AO99" s="23">
        <f t="shared" si="89"/>
        <v>136.64034312980831</v>
      </c>
    </row>
    <row r="100" spans="3:41">
      <c r="U100" s="15">
        <f>SUM(U83:U99)</f>
        <v>176</v>
      </c>
      <c r="AD100">
        <f>SUM(AD83:AD99)</f>
        <v>6079.2238420682088</v>
      </c>
      <c r="AF100" s="15">
        <f t="shared" ref="AF100:AK100" si="90">SUM(AF83:AF99)</f>
        <v>403.6099732631107</v>
      </c>
      <c r="AG100" s="15">
        <f t="shared" si="90"/>
        <v>1310.9091615952509</v>
      </c>
      <c r="AH100" s="15">
        <f t="shared" si="90"/>
        <v>33.68623333333332</v>
      </c>
      <c r="AI100" s="15">
        <f t="shared" si="90"/>
        <v>83.278210088970937</v>
      </c>
      <c r="AJ100" s="15">
        <f t="shared" si="90"/>
        <v>31.494583333333331</v>
      </c>
      <c r="AK100" s="15">
        <f t="shared" si="90"/>
        <v>4326.7887772951981</v>
      </c>
      <c r="AL100" s="15">
        <f>SUM(AL83:AL99)</f>
        <v>6189.7669389091989</v>
      </c>
      <c r="AM100">
        <f>SUM(AM83:AM99)</f>
        <v>37955650.869391195</v>
      </c>
      <c r="AN100">
        <f t="shared" si="88"/>
        <v>136.64034312980829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K48"/>
  <sheetViews>
    <sheetView zoomScale="90" zoomScaleNormal="90" workbookViewId="0">
      <selection activeCell="J48" sqref="J48"/>
    </sheetView>
  </sheetViews>
  <sheetFormatPr defaultRowHeight="15"/>
  <cols>
    <col min="1" max="1" width="18" customWidth="1"/>
    <col min="2" max="2" width="11.5703125" customWidth="1"/>
    <col min="7" max="11" width="10" bestFit="1" customWidth="1"/>
  </cols>
  <sheetData>
    <row r="3" spans="1:10">
      <c r="A3" t="s">
        <v>65</v>
      </c>
      <c r="B3" t="s">
        <v>66</v>
      </c>
    </row>
    <row r="4" spans="1:10">
      <c r="A4" t="s">
        <v>10</v>
      </c>
      <c r="B4">
        <v>88.673000000000002</v>
      </c>
    </row>
    <row r="5" spans="1:10">
      <c r="A5" t="s">
        <v>11</v>
      </c>
      <c r="B5">
        <v>53.1</v>
      </c>
    </row>
    <row r="6" spans="1:10">
      <c r="A6" t="s">
        <v>12</v>
      </c>
      <c r="B6">
        <v>60.594000000000001</v>
      </c>
    </row>
    <row r="7" spans="1:10">
      <c r="A7" t="s">
        <v>13</v>
      </c>
      <c r="B7">
        <v>70.221000000000004</v>
      </c>
    </row>
    <row r="8" spans="1:10">
      <c r="A8" t="s">
        <v>14</v>
      </c>
      <c r="B8">
        <v>72.816999999999993</v>
      </c>
    </row>
    <row r="9" spans="1:10">
      <c r="A9" t="s">
        <v>15</v>
      </c>
      <c r="B9">
        <v>0.8</v>
      </c>
    </row>
    <row r="10" spans="1:10">
      <c r="B10" t="s">
        <v>22</v>
      </c>
      <c r="G10" t="s">
        <v>67</v>
      </c>
    </row>
    <row r="11" spans="1:10">
      <c r="A11" t="s">
        <v>83</v>
      </c>
      <c r="B11">
        <v>2015</v>
      </c>
      <c r="C11">
        <v>2020</v>
      </c>
      <c r="D11">
        <v>2030</v>
      </c>
      <c r="E11">
        <v>2040</v>
      </c>
      <c r="G11">
        <v>2015</v>
      </c>
      <c r="H11">
        <v>2020</v>
      </c>
      <c r="I11">
        <v>2030</v>
      </c>
      <c r="J11">
        <v>2040</v>
      </c>
    </row>
    <row r="12" spans="1:10">
      <c r="A12" t="s">
        <v>10</v>
      </c>
      <c r="B12">
        <f>' Scenario 1- Business as Usual'!BL16</f>
        <v>32.452558582752005</v>
      </c>
      <c r="C12">
        <f>' Scenario 1- Business as Usual'!BM16</f>
        <v>31.831394047060581</v>
      </c>
      <c r="D12">
        <f>' Scenario 1- Business as Usual'!BN16</f>
        <v>28.724746445315102</v>
      </c>
      <c r="E12">
        <f>' Scenario 1- Business as Usual'!BO16</f>
        <v>26.546386683135424</v>
      </c>
      <c r="F12" t="s">
        <v>10</v>
      </c>
      <c r="G12">
        <f>B12*$B$4</f>
        <v>2877.6657272083685</v>
      </c>
      <c r="H12">
        <f>C12*$B$4</f>
        <v>2822.5852043350028</v>
      </c>
      <c r="I12">
        <f>D12*$B$4</f>
        <v>2547.1094415454259</v>
      </c>
      <c r="J12">
        <f>E12*$B$4</f>
        <v>2353.9477463536673</v>
      </c>
    </row>
    <row r="13" spans="1:10">
      <c r="A13" t="s">
        <v>11</v>
      </c>
      <c r="B13">
        <f>' Scenario 1- Business as Usual'!BL17</f>
        <v>55.911371191200011</v>
      </c>
      <c r="C13">
        <f>' Scenario 1- Business as Usual'!BM17</f>
        <v>57.029598615024</v>
      </c>
      <c r="D13">
        <f>' Scenario 1- Business as Usual'!BN17</f>
        <v>57.022405246714222</v>
      </c>
      <c r="E13">
        <f>' Scenario 1- Business as Usual'!BO17</f>
        <v>56.812199627781716</v>
      </c>
      <c r="F13" t="s">
        <v>11</v>
      </c>
      <c r="G13" s="29">
        <f>B13*$B$5</f>
        <v>2968.8938102527209</v>
      </c>
      <c r="H13" s="29">
        <f t="shared" ref="H13:J14" si="0">C13*$B$6</f>
        <v>3455.6514984787641</v>
      </c>
      <c r="I13" s="29">
        <f t="shared" si="0"/>
        <v>3455.2156235194016</v>
      </c>
      <c r="J13" s="29">
        <f t="shared" si="0"/>
        <v>3442.4784242458054</v>
      </c>
    </row>
    <row r="14" spans="1:10">
      <c r="A14" t="s">
        <v>12</v>
      </c>
      <c r="B14">
        <f>' Scenario 1- Business as Usual'!BL18</f>
        <v>1.3115980079999998</v>
      </c>
      <c r="C14">
        <f>' Scenario 1- Business as Usual'!BM18</f>
        <v>1.3115980079999998</v>
      </c>
      <c r="D14">
        <f>' Scenario 1- Business as Usual'!BN18</f>
        <v>1.3115980079999998</v>
      </c>
      <c r="E14">
        <f>' Scenario 1- Business as Usual'!BO18</f>
        <v>1.2523525862399998</v>
      </c>
      <c r="F14" t="s">
        <v>12</v>
      </c>
      <c r="G14" s="29">
        <f>B14*$B$6</f>
        <v>79.474969696751984</v>
      </c>
      <c r="H14" s="29">
        <f t="shared" si="0"/>
        <v>79.474969696751984</v>
      </c>
      <c r="I14" s="29">
        <f t="shared" si="0"/>
        <v>79.474969696751984</v>
      </c>
      <c r="J14" s="29">
        <f t="shared" si="0"/>
        <v>75.885052610626545</v>
      </c>
    </row>
    <row r="15" spans="1:10">
      <c r="A15" t="s">
        <v>13</v>
      </c>
      <c r="B15">
        <f>' Scenario 1- Business as Usual'!BL19</f>
        <v>5.5076299488</v>
      </c>
      <c r="C15">
        <f>' Scenario 1- Business as Usual'!BM19</f>
        <v>2.3256599334430081</v>
      </c>
      <c r="D15">
        <f>' Scenario 1- Business as Usual'!BN19</f>
        <v>2.2767105769212685</v>
      </c>
      <c r="E15">
        <f>' Scenario 1- Business as Usual'!BO19</f>
        <v>2.178435145790834</v>
      </c>
      <c r="F15" t="s">
        <v>13</v>
      </c>
      <c r="G15" s="29">
        <f>B15*$B$7</f>
        <v>386.7512826346848</v>
      </c>
      <c r="H15" s="29">
        <f>C15*$B$7</f>
        <v>163.31016618630147</v>
      </c>
      <c r="I15" s="29">
        <f>D15*$B$7</f>
        <v>159.87289342198841</v>
      </c>
      <c r="J15" s="29">
        <f>E15*$B$7</f>
        <v>152.97189437257816</v>
      </c>
    </row>
    <row r="16" spans="1:10">
      <c r="A16" t="s">
        <v>14</v>
      </c>
      <c r="B16">
        <f>' Scenario 1- Business as Usual'!BL20</f>
        <v>0.99735753600000021</v>
      </c>
      <c r="C16">
        <f>' Scenario 1- Business as Usual'!BM20</f>
        <v>0.97790376599999995</v>
      </c>
      <c r="D16">
        <f>' Scenario 1- Business as Usual'!BN20</f>
        <v>0.93899622599999999</v>
      </c>
      <c r="E16">
        <f>' Scenario 1- Business as Usual'!BO20</f>
        <v>0.85888164599999994</v>
      </c>
      <c r="F16" t="s">
        <v>14</v>
      </c>
      <c r="G16" s="29">
        <f>B16*$B$8</f>
        <v>72.624583698912005</v>
      </c>
      <c r="H16" s="29">
        <f>C16*$B$8</f>
        <v>71.208018528821995</v>
      </c>
      <c r="I16" s="29">
        <f>D16*$B$8</f>
        <v>68.374888188641989</v>
      </c>
      <c r="J16" s="29">
        <f>E16*$B$8</f>
        <v>62.541184816781993</v>
      </c>
    </row>
    <row r="17" spans="1:11">
      <c r="A17" t="s">
        <v>15</v>
      </c>
      <c r="B17">
        <f>' Scenario 1- Business as Usual'!BL21</f>
        <v>31.346894376000005</v>
      </c>
      <c r="C17">
        <f>' Scenario 1- Business as Usual'!BM21</f>
        <v>33.687434668731875</v>
      </c>
      <c r="D17">
        <f>' Scenario 1- Business as Usual'!BN21</f>
        <v>40.405088467671867</v>
      </c>
      <c r="E17">
        <f>' Scenario 1- Business as Usual'!BO21</f>
        <v>44.589616657729323</v>
      </c>
      <c r="F17" t="s">
        <v>15</v>
      </c>
      <c r="G17" s="29">
        <f>B17*$B$9</f>
        <v>25.077515500800004</v>
      </c>
      <c r="H17" s="29">
        <f>C17*$B$9</f>
        <v>26.9499477349855</v>
      </c>
      <c r="I17" s="29">
        <f>D17*$B$9</f>
        <v>32.324070774137496</v>
      </c>
      <c r="J17" s="29">
        <f>E17*$B$9</f>
        <v>35.671693326183458</v>
      </c>
    </row>
    <row r="18" spans="1:11">
      <c r="B18">
        <f>SUM(B12:B17)</f>
        <v>127.52740964275202</v>
      </c>
      <c r="C18">
        <f>SUM(C12:C17)</f>
        <v>127.16358903825946</v>
      </c>
      <c r="D18">
        <f>SUM(D12:D17)</f>
        <v>130.67954497062246</v>
      </c>
      <c r="E18">
        <f>SUM(E12:E17)</f>
        <v>132.23787234667728</v>
      </c>
      <c r="G18">
        <f>SUM(G12:G17)</f>
        <v>6410.4878889922375</v>
      </c>
      <c r="H18">
        <f>SUM(H12:H17)</f>
        <v>6619.1798049606277</v>
      </c>
      <c r="I18">
        <f>SUM(I12:I17)</f>
        <v>6342.3718871463479</v>
      </c>
      <c r="J18">
        <f>SUM(J12:J17)</f>
        <v>6123.4959957256424</v>
      </c>
      <c r="K18">
        <f>G18-J18</f>
        <v>286.99189326659507</v>
      </c>
    </row>
    <row r="19" spans="1:11">
      <c r="H19" s="40">
        <f>(G18-H18)/G18</f>
        <v>-3.2554763316337491E-2</v>
      </c>
      <c r="I19" s="40">
        <f>(H18-I18)/H18</f>
        <v>4.1819066103451513E-2</v>
      </c>
      <c r="J19" s="40">
        <f>(I18-J18)/I18</f>
        <v>3.4510100529470115E-2</v>
      </c>
      <c r="K19" s="40">
        <f>K18/G18</f>
        <v>4.4769118706144487E-2</v>
      </c>
    </row>
    <row r="23" spans="1:11">
      <c r="A23" s="1" t="str">
        <f>'Scenario 2- Encouraged Growth'!BK13</f>
        <v>Scenario 1</v>
      </c>
    </row>
    <row r="24" spans="1:11">
      <c r="B24" t="str">
        <f>'Scenario 2- Encouraged Growth'!BK14</f>
        <v>PJ</v>
      </c>
      <c r="G24" t="s">
        <v>67</v>
      </c>
    </row>
    <row r="25" spans="1:11">
      <c r="B25">
        <f>'Scenario 2- Encouraged Growth'!BL15</f>
        <v>2015</v>
      </c>
      <c r="C25">
        <f>'Scenario 2- Encouraged Growth'!BM15</f>
        <v>2020</v>
      </c>
      <c r="D25">
        <f>'Scenario 2- Encouraged Growth'!BN15</f>
        <v>2030</v>
      </c>
      <c r="E25">
        <f>'Scenario 2- Encouraged Growth'!BO15</f>
        <v>2040</v>
      </c>
      <c r="G25">
        <v>2015</v>
      </c>
      <c r="H25">
        <v>2020</v>
      </c>
      <c r="I25">
        <v>2030</v>
      </c>
      <c r="J25">
        <v>2040</v>
      </c>
    </row>
    <row r="26" spans="1:11">
      <c r="A26" t="str">
        <f>'Scenario 2- Encouraged Growth'!BK16</f>
        <v>Coal</v>
      </c>
      <c r="B26">
        <f>'Scenario 2- Encouraged Growth'!BL16</f>
        <v>32.452558582752005</v>
      </c>
      <c r="C26">
        <f>'Scenario 2- Encouraged Growth'!BM16</f>
        <v>29.682317819469819</v>
      </c>
      <c r="D26">
        <f>'Scenario 2- Encouraged Growth'!BN16</f>
        <v>17.743091656660308</v>
      </c>
      <c r="E26">
        <f>'Scenario 2- Encouraged Growth'!BO16</f>
        <v>13.342968014483819</v>
      </c>
      <c r="F26" t="s">
        <v>10</v>
      </c>
      <c r="G26" s="42">
        <f>B26*$B$4</f>
        <v>2877.6657272083685</v>
      </c>
      <c r="H26" s="42">
        <f>C26*$B$5</f>
        <v>1576.1310762138476</v>
      </c>
      <c r="I26" s="42">
        <f>D26*$B$5</f>
        <v>942.15816696866239</v>
      </c>
      <c r="J26" s="42">
        <f>E26*$B$5</f>
        <v>708.51160156909089</v>
      </c>
    </row>
    <row r="27" spans="1:11">
      <c r="A27" t="str">
        <f>'Scenario 2- Encouraged Growth'!BK17</f>
        <v>Natural Gas</v>
      </c>
      <c r="B27">
        <f>'Scenario 2- Encouraged Growth'!BL17</f>
        <v>55.911371191200011</v>
      </c>
      <c r="C27">
        <f>'Scenario 2- Encouraged Growth'!BM17</f>
        <v>56.718691522355691</v>
      </c>
      <c r="D27">
        <f>'Scenario 2- Encouraged Growth'!BN17</f>
        <v>43.474528600770761</v>
      </c>
      <c r="E27">
        <f>'Scenario 2- Encouraged Growth'!BO17</f>
        <v>44.925909430369188</v>
      </c>
      <c r="F27" t="s">
        <v>11</v>
      </c>
      <c r="G27" s="42">
        <f>B27*$B$5</f>
        <v>2968.8938102527209</v>
      </c>
      <c r="H27" s="42">
        <f t="shared" ref="H27:J28" si="1">C27*$B$6</f>
        <v>3436.812394105621</v>
      </c>
      <c r="I27" s="42">
        <f t="shared" si="1"/>
        <v>2634.2955860351035</v>
      </c>
      <c r="J27" s="42">
        <f t="shared" si="1"/>
        <v>2722.2405560237908</v>
      </c>
    </row>
    <row r="28" spans="1:11">
      <c r="A28" t="str">
        <f>'Scenario 2- Encouraged Growth'!BK18</f>
        <v>LPG</v>
      </c>
      <c r="B28">
        <f>'Scenario 2- Encouraged Growth'!BL18</f>
        <v>1.3115980079999998</v>
      </c>
      <c r="C28">
        <f>'Scenario 2- Encouraged Growth'!BM18</f>
        <v>0.80571683807999961</v>
      </c>
      <c r="D28">
        <f>'Scenario 2- Encouraged Growth'!BN18</f>
        <v>0.74363033807999968</v>
      </c>
      <c r="E28">
        <f>'Scenario 2- Encouraged Growth'!BO18</f>
        <v>0.74363033807999968</v>
      </c>
      <c r="F28" t="s">
        <v>12</v>
      </c>
      <c r="G28" s="42">
        <f>B28*$B$6</f>
        <v>79.474969696751984</v>
      </c>
      <c r="H28" s="42">
        <f t="shared" si="1"/>
        <v>48.821606086619497</v>
      </c>
      <c r="I28" s="42">
        <f t="shared" si="1"/>
        <v>45.0595367056195</v>
      </c>
      <c r="J28" s="42">
        <f t="shared" si="1"/>
        <v>45.0595367056195</v>
      </c>
    </row>
    <row r="29" spans="1:11">
      <c r="A29" t="str">
        <f>'Scenario 2- Encouraged Growth'!BK19</f>
        <v>Diesel</v>
      </c>
      <c r="B29">
        <f>'Scenario 2- Encouraged Growth'!BL19</f>
        <v>5.5076299488</v>
      </c>
      <c r="C29">
        <f>'Scenario 2- Encouraged Growth'!BM19</f>
        <v>1.8880523433560512</v>
      </c>
      <c r="D29">
        <f>'Scenario 2- Encouraged Growth'!BN19</f>
        <v>1.8880523433560512</v>
      </c>
      <c r="E29">
        <f>'Scenario 2- Encouraged Growth'!BO19</f>
        <v>1.8383831433560511</v>
      </c>
      <c r="F29" t="s">
        <v>13</v>
      </c>
      <c r="G29" s="42">
        <f>B29*$B$7</f>
        <v>386.7512826346848</v>
      </c>
      <c r="H29" s="42">
        <f>C29*$B$7</f>
        <v>132.58092360280529</v>
      </c>
      <c r="I29" s="42">
        <f>D29*$B$7</f>
        <v>132.58092360280529</v>
      </c>
      <c r="J29" s="42">
        <f>E29*$B$7</f>
        <v>129.09310270960526</v>
      </c>
    </row>
    <row r="30" spans="1:11">
      <c r="A30" t="str">
        <f>'Scenario 2- Encouraged Growth'!BK20</f>
        <v>LFO</v>
      </c>
      <c r="B30">
        <f>'Scenario 2- Encouraged Growth'!BL20</f>
        <v>0.99735753600000021</v>
      </c>
      <c r="C30">
        <f>'Scenario 2- Encouraged Growth'!BM20</f>
        <v>0.69524922599999983</v>
      </c>
      <c r="D30">
        <f>'Scenario 2- Encouraged Growth'!BN20</f>
        <v>0.69524922599999983</v>
      </c>
      <c r="E30">
        <f>'Scenario 2- Encouraged Growth'!BO20</f>
        <v>0.69524922599999983</v>
      </c>
      <c r="F30" t="s">
        <v>14</v>
      </c>
      <c r="G30" s="42">
        <f>B30*$B$8</f>
        <v>72.624583698912005</v>
      </c>
      <c r="H30" s="42">
        <f>C30*$B$8</f>
        <v>50.625962889641983</v>
      </c>
      <c r="I30" s="42">
        <f>D30*$B$8</f>
        <v>50.625962889641983</v>
      </c>
      <c r="J30" s="42">
        <f>E30*$B$8</f>
        <v>50.625962889641983</v>
      </c>
    </row>
    <row r="31" spans="1:11">
      <c r="A31" t="str">
        <f>'Scenario 2- Encouraged Growth'!BK21</f>
        <v>Wood</v>
      </c>
      <c r="B31">
        <f>'Scenario 2- Encouraged Growth'!BL21</f>
        <v>31.346894376000005</v>
      </c>
      <c r="C31">
        <f>'Scenario 2- Encouraged Growth'!BM21</f>
        <v>40.543137714677805</v>
      </c>
      <c r="D31">
        <f>'Scenario 2- Encouraged Growth'!BN21</f>
        <v>69.634834622479829</v>
      </c>
      <c r="E31">
        <f>'Scenario 2- Encouraged Growth'!BO21</f>
        <v>74.842948840739496</v>
      </c>
      <c r="F31" t="s">
        <v>15</v>
      </c>
      <c r="G31" s="42">
        <f>B31*$B$9</f>
        <v>25.077515500800004</v>
      </c>
      <c r="H31" s="42">
        <f>C31*$B$9</f>
        <v>32.434510171742247</v>
      </c>
      <c r="I31" s="42">
        <f>D31*$B$9</f>
        <v>55.707867697983865</v>
      </c>
      <c r="J31" s="42">
        <f>E31*$B$9</f>
        <v>59.874359072591602</v>
      </c>
    </row>
    <row r="32" spans="1:11">
      <c r="B32">
        <f>'Scenario 2- Encouraged Growth'!BL22</f>
        <v>127.52740964275202</v>
      </c>
      <c r="C32">
        <f>'Scenario 2- Encouraged Growth'!BM22</f>
        <v>130.33316546393937</v>
      </c>
      <c r="D32">
        <f>'Scenario 2- Encouraged Growth'!BN22</f>
        <v>134.17938678734694</v>
      </c>
      <c r="E32">
        <f>'Scenario 2- Encouraged Growth'!BO22</f>
        <v>136.38908899302857</v>
      </c>
      <c r="G32" s="42">
        <f>SUM(G26:G31)</f>
        <v>6410.4878889922375</v>
      </c>
      <c r="H32" s="42">
        <f>SUM(H26:H31)</f>
        <v>5277.4064730702785</v>
      </c>
      <c r="I32" s="42">
        <f>SUM(I26:I31)</f>
        <v>3860.4280438998167</v>
      </c>
      <c r="J32" s="42">
        <f>SUM(J26:J31)</f>
        <v>3715.40511897034</v>
      </c>
      <c r="K32" s="33">
        <f>G32-J32</f>
        <v>2695.0827700218974</v>
      </c>
    </row>
    <row r="33" spans="1:11">
      <c r="H33" s="40">
        <f>(G32-H32)/G32</f>
        <v>0.17675431816471077</v>
      </c>
      <c r="I33" s="40">
        <f>(H32-I32)/H32</f>
        <v>0.26849901299076839</v>
      </c>
      <c r="J33" s="40">
        <f>(I32-J32)/I32</f>
        <v>3.7566540103924337E-2</v>
      </c>
      <c r="K33" s="40">
        <f>K32/G32</f>
        <v>0.42041773055210913</v>
      </c>
    </row>
    <row r="38" spans="1:11">
      <c r="A38" s="1" t="str">
        <f>'Scenario 3- Accelerated Growth'!BK13</f>
        <v>Scenario 2</v>
      </c>
    </row>
    <row r="39" spans="1:11">
      <c r="A39" t="str">
        <f>'Scenario 3- Accelerated Growth'!BK14</f>
        <v>PJ</v>
      </c>
      <c r="G39" t="s">
        <v>67</v>
      </c>
    </row>
    <row r="40" spans="1:11">
      <c r="B40">
        <f>'Scenario 3- Accelerated Growth'!BL15</f>
        <v>2015</v>
      </c>
      <c r="C40">
        <f>'Scenario 3- Accelerated Growth'!BM15</f>
        <v>2020</v>
      </c>
      <c r="D40">
        <f>'Scenario 3- Accelerated Growth'!BN15</f>
        <v>2030</v>
      </c>
      <c r="E40">
        <f>'Scenario 3- Accelerated Growth'!BO15</f>
        <v>2040</v>
      </c>
      <c r="G40">
        <v>2015</v>
      </c>
      <c r="H40">
        <v>2020</v>
      </c>
      <c r="I40">
        <v>2030</v>
      </c>
      <c r="J40">
        <v>2040</v>
      </c>
    </row>
    <row r="41" spans="1:11">
      <c r="A41" t="str">
        <f>'Scenario 3- Accelerated Growth'!BK16</f>
        <v>Coal</v>
      </c>
      <c r="B41">
        <f>'Scenario 3- Accelerated Growth'!BL16</f>
        <v>32.452558582752005</v>
      </c>
      <c r="C41">
        <f>'Scenario 3- Accelerated Growth'!BM16</f>
        <v>27.482188072845592</v>
      </c>
      <c r="D41">
        <f>'Scenario 3- Accelerated Growth'!BN16</f>
        <v>13.945856249764837</v>
      </c>
      <c r="E41">
        <f>'Scenario 3- Accelerated Growth'!BO16</f>
        <v>8.9097708817778205</v>
      </c>
      <c r="F41" t="s">
        <v>10</v>
      </c>
      <c r="G41" s="42">
        <f>B41*B4</f>
        <v>2877.6657272083685</v>
      </c>
      <c r="H41" s="42">
        <f>C41*$B$5</f>
        <v>1459.304186668101</v>
      </c>
      <c r="I41" s="42">
        <f>D41*$B$5</f>
        <v>740.52496686251288</v>
      </c>
      <c r="J41" s="42">
        <f>E41*$B$5</f>
        <v>473.10883382240229</v>
      </c>
    </row>
    <row r="42" spans="1:11">
      <c r="A42" t="str">
        <f>'Scenario 3- Accelerated Growth'!BK17</f>
        <v>Natural Gas</v>
      </c>
      <c r="B42">
        <f>'Scenario 3- Accelerated Growth'!BL17</f>
        <v>55.911371191200011</v>
      </c>
      <c r="C42">
        <f>'Scenario 3- Accelerated Growth'!BM17</f>
        <v>53.638282080106471</v>
      </c>
      <c r="D42">
        <f>'Scenario 3- Accelerated Growth'!BN17</f>
        <v>37.37370206728162</v>
      </c>
      <c r="E42">
        <f>'Scenario 3- Accelerated Growth'!BO17</f>
        <v>28.93858192404748</v>
      </c>
      <c r="F42" t="s">
        <v>11</v>
      </c>
      <c r="G42" s="42">
        <f>B42*$B$5</f>
        <v>2968.8938102527209</v>
      </c>
      <c r="H42" s="42">
        <f t="shared" ref="H42:J43" si="2">C42*$B$6</f>
        <v>3250.1580643619714</v>
      </c>
      <c r="I42" s="42">
        <f t="shared" si="2"/>
        <v>2264.6221030648626</v>
      </c>
      <c r="J42" s="42">
        <f t="shared" si="2"/>
        <v>1753.5044331057329</v>
      </c>
    </row>
    <row r="43" spans="1:11">
      <c r="A43" t="str">
        <f>'Scenario 3- Accelerated Growth'!BK18</f>
        <v>LPG</v>
      </c>
      <c r="B43">
        <f>'Scenario 3- Accelerated Growth'!BL18</f>
        <v>1.3115980079999998</v>
      </c>
      <c r="C43">
        <f>'Scenario 3- Accelerated Growth'!BM18</f>
        <v>0.80221482835199964</v>
      </c>
      <c r="D43">
        <f>'Scenario 3- Accelerated Growth'!BN18</f>
        <v>0.74363033807999968</v>
      </c>
      <c r="E43">
        <f>'Scenario 3- Accelerated Growth'!BO18</f>
        <v>0.74363033807999968</v>
      </c>
      <c r="F43" t="s">
        <v>12</v>
      </c>
      <c r="G43" s="42">
        <f>B43*$B$6</f>
        <v>79.474969696751984</v>
      </c>
      <c r="H43" s="42">
        <f t="shared" si="2"/>
        <v>48.609405309161069</v>
      </c>
      <c r="I43" s="42">
        <f t="shared" si="2"/>
        <v>45.0595367056195</v>
      </c>
      <c r="J43" s="42">
        <f t="shared" si="2"/>
        <v>45.0595367056195</v>
      </c>
    </row>
    <row r="44" spans="1:11">
      <c r="A44" t="str">
        <f>'Scenario 3- Accelerated Growth'!BK19</f>
        <v>Diesel</v>
      </c>
      <c r="B44">
        <f>'Scenario 3- Accelerated Growth'!BL19</f>
        <v>5.5076299488</v>
      </c>
      <c r="C44">
        <f>'Scenario 3- Accelerated Growth'!BM19</f>
        <v>1.8880523433560512</v>
      </c>
      <c r="D44">
        <f>'Scenario 3- Accelerated Growth'!BN19</f>
        <v>1.8880523433560512</v>
      </c>
      <c r="E44">
        <f>'Scenario 3- Accelerated Growth'!BO19</f>
        <v>1.8383831433560511</v>
      </c>
      <c r="F44" t="s">
        <v>13</v>
      </c>
      <c r="G44" s="42">
        <f>B44*$B$7</f>
        <v>386.7512826346848</v>
      </c>
      <c r="H44" s="42">
        <f>C44*$B$7</f>
        <v>132.58092360280529</v>
      </c>
      <c r="I44" s="42">
        <f>D44*$B$7</f>
        <v>132.58092360280529</v>
      </c>
      <c r="J44" s="42">
        <f>E44*$B$7</f>
        <v>129.09310270960526</v>
      </c>
    </row>
    <row r="45" spans="1:11">
      <c r="A45" t="str">
        <f>'Scenario 3- Accelerated Growth'!BK20</f>
        <v>LFO</v>
      </c>
      <c r="B45">
        <f>'Scenario 3- Accelerated Growth'!BL20</f>
        <v>0.99735753600000021</v>
      </c>
      <c r="C45">
        <f>'Scenario 3- Accelerated Growth'!BM20</f>
        <v>0.69524922599999983</v>
      </c>
      <c r="D45">
        <f>'Scenario 3- Accelerated Growth'!BN20</f>
        <v>0.69524922599999983</v>
      </c>
      <c r="E45">
        <f>'Scenario 3- Accelerated Growth'!BO20</f>
        <v>0.69524922599999983</v>
      </c>
      <c r="F45" t="s">
        <v>14</v>
      </c>
      <c r="G45" s="42">
        <f>B45*$B$8</f>
        <v>72.624583698912005</v>
      </c>
      <c r="H45" s="42">
        <f>C45*$B$8</f>
        <v>50.625962889641983</v>
      </c>
      <c r="I45" s="42">
        <f>D45*$B$8</f>
        <v>50.625962889641983</v>
      </c>
      <c r="J45" s="42">
        <f>E45*$B$8</f>
        <v>50.625962889641983</v>
      </c>
    </row>
    <row r="46" spans="1:11">
      <c r="A46" t="str">
        <f>'Scenario 3- Accelerated Growth'!BK21</f>
        <v>Wood</v>
      </c>
      <c r="B46">
        <f>'Scenario 3- Accelerated Growth'!BL21</f>
        <v>31.346894376000005</v>
      </c>
      <c r="C46">
        <f>'Scenario 3- Accelerated Growth'!BM21</f>
        <v>48.060549842866777</v>
      </c>
      <c r="D46">
        <f>'Scenario 3- Accelerated Growth'!BN21</f>
        <v>80.840124363685433</v>
      </c>
      <c r="E46">
        <f>'Scenario 3- Accelerated Growth'!BO21</f>
        <v>95.514727616546949</v>
      </c>
      <c r="F46" t="s">
        <v>15</v>
      </c>
      <c r="G46" s="42">
        <f>B46*$B$9</f>
        <v>25.077515500800004</v>
      </c>
      <c r="H46" s="42">
        <f>C46*$B$9</f>
        <v>38.448439874293427</v>
      </c>
      <c r="I46" s="42">
        <f>D46*$B$9</f>
        <v>64.672099490948355</v>
      </c>
      <c r="J46" s="42">
        <f>E46*$B$9</f>
        <v>76.411782093237562</v>
      </c>
    </row>
    <row r="47" spans="1:11">
      <c r="B47">
        <f>'Scenario 3- Accelerated Growth'!BL22</f>
        <v>127.52740964275202</v>
      </c>
      <c r="C47">
        <f>'Scenario 3- Accelerated Growth'!BM22</f>
        <v>132.56653639352689</v>
      </c>
      <c r="D47">
        <f>'Scenario 3- Accelerated Growth'!BN22</f>
        <v>135.48661458816795</v>
      </c>
      <c r="E47">
        <f>'Scenario 3- Accelerated Growth'!BO22</f>
        <v>136.64034312980831</v>
      </c>
      <c r="G47" s="29">
        <f>SUM(G41:G46)</f>
        <v>6410.4878889922375</v>
      </c>
      <c r="H47" s="29">
        <f>SUM(H41:H46)</f>
        <v>4979.7269827059745</v>
      </c>
      <c r="I47" s="29">
        <f>SUM(I41:I46)</f>
        <v>3298.0855926163904</v>
      </c>
      <c r="J47" s="29">
        <f>SUM(J41:J46)</f>
        <v>2527.8036513262391</v>
      </c>
      <c r="K47" s="33">
        <f>G47-J47</f>
        <v>3882.6842376659984</v>
      </c>
    </row>
    <row r="48" spans="1:11">
      <c r="H48" s="40">
        <f>(G47-H47)/G47</f>
        <v>0.22319064181418899</v>
      </c>
      <c r="I48" s="40">
        <f>(H47-I47)/H47</f>
        <v>0.33769750749985561</v>
      </c>
      <c r="J48" s="40">
        <f>(I47-J47)/I47</f>
        <v>0.23355426039112653</v>
      </c>
      <c r="K48" s="40">
        <f>K47/G47</f>
        <v>0.60567686967058243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R63"/>
  <sheetViews>
    <sheetView tabSelected="1" zoomScale="80" zoomScaleNormal="80" workbookViewId="0">
      <selection activeCell="A42" sqref="A42"/>
    </sheetView>
  </sheetViews>
  <sheetFormatPr defaultRowHeight="15"/>
  <cols>
    <col min="1" max="1" width="19.42578125" customWidth="1"/>
    <col min="9" max="9" width="15.85546875" customWidth="1"/>
    <col min="17" max="17" width="13" customWidth="1"/>
    <col min="26" max="26" width="14.42578125" customWidth="1"/>
    <col min="35" max="35" width="14" customWidth="1"/>
    <col min="37" max="37" width="13.140625" customWidth="1"/>
    <col min="38" max="38" width="18.85546875" customWidth="1"/>
    <col min="40" max="40" width="14.85546875" customWidth="1"/>
    <col min="41" max="41" width="15.85546875" customWidth="1"/>
    <col min="42" max="42" width="16.7109375" customWidth="1"/>
    <col min="43" max="43" width="21.5703125" customWidth="1"/>
    <col min="44" max="44" width="17.28515625" customWidth="1"/>
  </cols>
  <sheetData>
    <row r="1" spans="1:44" ht="60">
      <c r="A1" s="41" t="s">
        <v>84</v>
      </c>
      <c r="B1">
        <v>2016</v>
      </c>
      <c r="J1">
        <v>2020</v>
      </c>
      <c r="S1">
        <v>2030</v>
      </c>
      <c r="AB1">
        <v>2040</v>
      </c>
      <c r="AL1" t="s">
        <v>90</v>
      </c>
      <c r="AM1">
        <v>24</v>
      </c>
      <c r="AN1" s="34" t="s">
        <v>92</v>
      </c>
      <c r="AO1" s="34" t="s">
        <v>91</v>
      </c>
      <c r="AP1" s="34" t="s">
        <v>96</v>
      </c>
      <c r="AR1" s="34" t="s">
        <v>97</v>
      </c>
    </row>
    <row r="2" spans="1:44" ht="45"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18</v>
      </c>
      <c r="I2" s="3" t="s">
        <v>93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18</v>
      </c>
      <c r="Q2" s="3" t="s">
        <v>88</v>
      </c>
      <c r="S2" s="2" t="s">
        <v>10</v>
      </c>
      <c r="T2" s="2" t="s">
        <v>11</v>
      </c>
      <c r="U2" s="2" t="s">
        <v>12</v>
      </c>
      <c r="V2" s="2" t="s">
        <v>13</v>
      </c>
      <c r="W2" s="2" t="s">
        <v>14</v>
      </c>
      <c r="X2" s="2" t="s">
        <v>15</v>
      </c>
      <c r="Y2" s="2" t="s">
        <v>18</v>
      </c>
      <c r="Z2" s="3" t="s">
        <v>88</v>
      </c>
      <c r="AB2" s="2" t="s">
        <v>10</v>
      </c>
      <c r="AC2" s="2" t="s">
        <v>11</v>
      </c>
      <c r="AD2" s="2" t="s">
        <v>12</v>
      </c>
      <c r="AE2" s="2" t="s">
        <v>13</v>
      </c>
      <c r="AF2" s="2" t="s">
        <v>14</v>
      </c>
      <c r="AG2" s="2" t="s">
        <v>15</v>
      </c>
      <c r="AH2" s="2" t="s">
        <v>18</v>
      </c>
      <c r="AI2" s="3" t="s">
        <v>88</v>
      </c>
      <c r="AK2" s="3" t="s">
        <v>89</v>
      </c>
      <c r="AL2" s="34" t="s">
        <v>94</v>
      </c>
    </row>
    <row r="3" spans="1:44">
      <c r="A3" t="s">
        <v>30</v>
      </c>
      <c r="B3">
        <v>3</v>
      </c>
      <c r="C3">
        <v>2</v>
      </c>
      <c r="D3">
        <v>4</v>
      </c>
      <c r="E3">
        <v>8</v>
      </c>
      <c r="F3">
        <v>2</v>
      </c>
      <c r="G3">
        <v>1</v>
      </c>
      <c r="H3">
        <f>SUM(B3:G3)</f>
        <v>20</v>
      </c>
      <c r="J3" s="13">
        <v>2</v>
      </c>
      <c r="K3" s="13">
        <v>2</v>
      </c>
      <c r="L3" s="13">
        <v>4</v>
      </c>
      <c r="M3" s="13">
        <v>7</v>
      </c>
      <c r="N3" s="13">
        <v>2</v>
      </c>
      <c r="O3">
        <f>H3-SUM(J3:N3)</f>
        <v>3</v>
      </c>
      <c r="P3">
        <f>SUM(J3:O3)</f>
        <v>20</v>
      </c>
      <c r="Q3">
        <f>O3-G3</f>
        <v>2</v>
      </c>
      <c r="S3" s="13">
        <v>2</v>
      </c>
      <c r="T3" s="13">
        <v>2</v>
      </c>
      <c r="U3" s="13">
        <v>4</v>
      </c>
      <c r="V3" s="13">
        <v>7</v>
      </c>
      <c r="W3" s="13">
        <v>2</v>
      </c>
      <c r="X3">
        <f>P3-SUM(S3:W3)</f>
        <v>3</v>
      </c>
      <c r="Y3">
        <f t="shared" ref="Y3:Y19" si="0">SUM(S3:X3)</f>
        <v>20</v>
      </c>
      <c r="Z3">
        <f>X3-O3</f>
        <v>0</v>
      </c>
      <c r="AB3" s="13">
        <v>2</v>
      </c>
      <c r="AC3" s="13">
        <v>2</v>
      </c>
      <c r="AD3" s="13">
        <v>4</v>
      </c>
      <c r="AE3" s="13">
        <v>5</v>
      </c>
      <c r="AF3" s="13">
        <v>2</v>
      </c>
      <c r="AG3">
        <f>Y3-SUM(AB3:AF3)</f>
        <v>5</v>
      </c>
      <c r="AH3">
        <f>SUM(AB3:AG3)</f>
        <v>20</v>
      </c>
      <c r="AI3">
        <f>AG3-X3</f>
        <v>2</v>
      </c>
      <c r="AK3">
        <f>Q3+Z3+AI3</f>
        <v>4</v>
      </c>
      <c r="AL3" s="10">
        <f t="shared" ref="AL3:AL19" si="1">AK3/$AM$1</f>
        <v>0.16666666666666666</v>
      </c>
    </row>
    <row r="4" spans="1:44">
      <c r="A4" t="s">
        <v>32</v>
      </c>
      <c r="B4">
        <v>0</v>
      </c>
      <c r="C4">
        <v>188</v>
      </c>
      <c r="D4">
        <v>125</v>
      </c>
      <c r="E4">
        <v>23</v>
      </c>
      <c r="F4">
        <v>0</v>
      </c>
      <c r="G4">
        <v>6</v>
      </c>
      <c r="H4">
        <f t="shared" ref="H4:H19" si="2">SUM(B4:G4)</f>
        <v>342</v>
      </c>
      <c r="J4" s="13">
        <v>0</v>
      </c>
      <c r="K4" s="13">
        <v>188</v>
      </c>
      <c r="L4" s="13">
        <v>125</v>
      </c>
      <c r="M4" s="13">
        <v>22</v>
      </c>
      <c r="N4" s="13">
        <v>0</v>
      </c>
      <c r="O4">
        <f t="shared" ref="O4:O19" si="3">H4-SUM(J4:N4)</f>
        <v>7</v>
      </c>
      <c r="P4">
        <f t="shared" ref="P4:P19" si="4">SUM(J4:O4)</f>
        <v>342</v>
      </c>
      <c r="Q4">
        <f t="shared" ref="Q4:Q19" si="5">O4-G4</f>
        <v>1</v>
      </c>
      <c r="S4" s="13">
        <v>0</v>
      </c>
      <c r="T4" s="13">
        <v>186</v>
      </c>
      <c r="U4" s="13">
        <v>125</v>
      </c>
      <c r="V4" s="13">
        <v>10</v>
      </c>
      <c r="W4" s="13">
        <v>0</v>
      </c>
      <c r="X4">
        <f>P4-SUM(S4:W4)</f>
        <v>21</v>
      </c>
      <c r="Y4">
        <f t="shared" si="0"/>
        <v>342</v>
      </c>
      <c r="Z4">
        <f t="shared" ref="Z4:Z19" si="6">X4-O4</f>
        <v>14</v>
      </c>
      <c r="AB4" s="13">
        <v>0</v>
      </c>
      <c r="AC4" s="13">
        <v>160</v>
      </c>
      <c r="AD4" s="13">
        <v>110</v>
      </c>
      <c r="AE4" s="13">
        <v>7</v>
      </c>
      <c r="AF4" s="13">
        <v>0</v>
      </c>
      <c r="AG4">
        <f t="shared" ref="AG4:AG19" si="7">Y4-SUM(AB4:AF4)</f>
        <v>65</v>
      </c>
      <c r="AH4">
        <f t="shared" ref="AH4:AH19" si="8">SUM(AB4:AG4)</f>
        <v>342</v>
      </c>
      <c r="AI4">
        <f t="shared" ref="AI4:AI19" si="9">AG4-X4</f>
        <v>44</v>
      </c>
      <c r="AK4">
        <f>Q4+Z4+AI4</f>
        <v>59</v>
      </c>
      <c r="AL4" s="10">
        <f t="shared" si="1"/>
        <v>2.4583333333333335</v>
      </c>
      <c r="AN4">
        <f>AK4</f>
        <v>59</v>
      </c>
      <c r="AP4">
        <f>B4</f>
        <v>0</v>
      </c>
    </row>
    <row r="5" spans="1:44">
      <c r="A5" t="s">
        <v>34</v>
      </c>
      <c r="B5">
        <v>13</v>
      </c>
      <c r="C5">
        <v>60</v>
      </c>
      <c r="D5">
        <v>1</v>
      </c>
      <c r="E5">
        <v>30</v>
      </c>
      <c r="F5">
        <v>0</v>
      </c>
      <c r="G5">
        <v>9</v>
      </c>
      <c r="H5">
        <f t="shared" si="2"/>
        <v>113</v>
      </c>
      <c r="J5" s="13">
        <v>12</v>
      </c>
      <c r="K5" s="13">
        <v>60</v>
      </c>
      <c r="L5" s="13">
        <v>1</v>
      </c>
      <c r="M5" s="13">
        <v>30</v>
      </c>
      <c r="N5" s="13">
        <v>0</v>
      </c>
      <c r="O5">
        <f t="shared" si="3"/>
        <v>10</v>
      </c>
      <c r="P5">
        <f t="shared" si="4"/>
        <v>113</v>
      </c>
      <c r="Q5">
        <f t="shared" si="5"/>
        <v>1</v>
      </c>
      <c r="S5" s="13">
        <v>8</v>
      </c>
      <c r="T5" s="13">
        <v>60</v>
      </c>
      <c r="U5" s="13">
        <v>1</v>
      </c>
      <c r="V5" s="13">
        <v>30</v>
      </c>
      <c r="W5" s="13">
        <v>0</v>
      </c>
      <c r="X5">
        <f t="shared" ref="X5:X19" si="10">P5-SUM(S5:W5)</f>
        <v>14</v>
      </c>
      <c r="Y5">
        <f t="shared" si="0"/>
        <v>113</v>
      </c>
      <c r="Z5">
        <f t="shared" si="6"/>
        <v>4</v>
      </c>
      <c r="AB5" s="13">
        <v>8</v>
      </c>
      <c r="AC5" s="13">
        <v>60</v>
      </c>
      <c r="AD5" s="13">
        <v>1</v>
      </c>
      <c r="AE5" s="13">
        <v>25</v>
      </c>
      <c r="AF5" s="13">
        <v>0</v>
      </c>
      <c r="AG5">
        <f t="shared" si="7"/>
        <v>19</v>
      </c>
      <c r="AH5">
        <f t="shared" si="8"/>
        <v>113</v>
      </c>
      <c r="AI5">
        <f t="shared" si="9"/>
        <v>5</v>
      </c>
      <c r="AK5">
        <f t="shared" ref="AK5:AK19" si="11">Q5+Z5+AI5</f>
        <v>10</v>
      </c>
      <c r="AL5" s="10">
        <f t="shared" si="1"/>
        <v>0.41666666666666669</v>
      </c>
      <c r="AN5">
        <f>AK5</f>
        <v>10</v>
      </c>
      <c r="AP5">
        <f>B5</f>
        <v>13</v>
      </c>
    </row>
    <row r="6" spans="1:44">
      <c r="A6" t="s">
        <v>35</v>
      </c>
      <c r="B6">
        <v>27</v>
      </c>
      <c r="C6">
        <v>103</v>
      </c>
      <c r="D6">
        <v>5</v>
      </c>
      <c r="E6">
        <v>9</v>
      </c>
      <c r="F6">
        <v>1</v>
      </c>
      <c r="G6">
        <v>0</v>
      </c>
      <c r="H6">
        <f t="shared" si="2"/>
        <v>145</v>
      </c>
      <c r="J6" s="13">
        <v>27</v>
      </c>
      <c r="K6" s="13">
        <v>103</v>
      </c>
      <c r="L6" s="13">
        <v>5</v>
      </c>
      <c r="M6" s="13">
        <v>9</v>
      </c>
      <c r="N6" s="13">
        <v>1</v>
      </c>
      <c r="O6">
        <f t="shared" si="3"/>
        <v>0</v>
      </c>
      <c r="P6">
        <f t="shared" si="4"/>
        <v>145</v>
      </c>
      <c r="Q6">
        <f t="shared" si="5"/>
        <v>0</v>
      </c>
      <c r="S6" s="13">
        <v>25</v>
      </c>
      <c r="T6" s="13">
        <v>103</v>
      </c>
      <c r="U6" s="13">
        <v>5</v>
      </c>
      <c r="V6" s="13">
        <v>9</v>
      </c>
      <c r="W6" s="13">
        <v>1</v>
      </c>
      <c r="X6">
        <f t="shared" si="10"/>
        <v>2</v>
      </c>
      <c r="Y6">
        <f t="shared" si="0"/>
        <v>145</v>
      </c>
      <c r="Z6">
        <f t="shared" si="6"/>
        <v>2</v>
      </c>
      <c r="AB6" s="13">
        <v>25</v>
      </c>
      <c r="AC6" s="13">
        <v>103</v>
      </c>
      <c r="AD6" s="13">
        <v>5</v>
      </c>
      <c r="AE6" s="13">
        <v>9</v>
      </c>
      <c r="AF6" s="13">
        <v>1</v>
      </c>
      <c r="AG6">
        <f t="shared" si="7"/>
        <v>2</v>
      </c>
      <c r="AH6">
        <f t="shared" si="8"/>
        <v>145</v>
      </c>
      <c r="AI6">
        <f t="shared" si="9"/>
        <v>0</v>
      </c>
      <c r="AK6">
        <f t="shared" si="11"/>
        <v>2</v>
      </c>
      <c r="AL6" s="10">
        <f t="shared" si="1"/>
        <v>8.3333333333333329E-2</v>
      </c>
    </row>
    <row r="7" spans="1:44">
      <c r="A7" t="s">
        <v>36</v>
      </c>
      <c r="B7">
        <v>3</v>
      </c>
      <c r="C7">
        <v>6</v>
      </c>
      <c r="D7">
        <v>0</v>
      </c>
      <c r="E7">
        <v>2</v>
      </c>
      <c r="F7">
        <v>0</v>
      </c>
      <c r="G7">
        <v>0</v>
      </c>
      <c r="H7">
        <f t="shared" si="2"/>
        <v>11</v>
      </c>
      <c r="J7" s="13">
        <v>3</v>
      </c>
      <c r="K7" s="13">
        <v>6</v>
      </c>
      <c r="L7" s="13">
        <v>0</v>
      </c>
      <c r="M7" s="13">
        <v>2</v>
      </c>
      <c r="N7" s="13">
        <v>0</v>
      </c>
      <c r="O7">
        <f t="shared" si="3"/>
        <v>0</v>
      </c>
      <c r="P7">
        <f t="shared" si="4"/>
        <v>11</v>
      </c>
      <c r="Q7">
        <f t="shared" si="5"/>
        <v>0</v>
      </c>
      <c r="S7" s="13">
        <v>3</v>
      </c>
      <c r="T7" s="13">
        <v>6</v>
      </c>
      <c r="U7" s="13">
        <v>0</v>
      </c>
      <c r="V7" s="13">
        <v>2</v>
      </c>
      <c r="W7" s="13">
        <v>0</v>
      </c>
      <c r="X7">
        <f t="shared" si="10"/>
        <v>0</v>
      </c>
      <c r="Y7">
        <f t="shared" si="0"/>
        <v>11</v>
      </c>
      <c r="Z7">
        <f t="shared" si="6"/>
        <v>0</v>
      </c>
      <c r="AB7" s="13">
        <v>3</v>
      </c>
      <c r="AC7" s="13">
        <v>6</v>
      </c>
      <c r="AD7" s="13">
        <v>0</v>
      </c>
      <c r="AE7" s="13">
        <v>2</v>
      </c>
      <c r="AF7" s="13">
        <v>0</v>
      </c>
      <c r="AG7">
        <f t="shared" si="7"/>
        <v>0</v>
      </c>
      <c r="AH7">
        <f t="shared" si="8"/>
        <v>11</v>
      </c>
      <c r="AI7">
        <f t="shared" si="9"/>
        <v>0</v>
      </c>
      <c r="AK7">
        <f t="shared" si="11"/>
        <v>0</v>
      </c>
      <c r="AL7" s="10">
        <f t="shared" si="1"/>
        <v>0</v>
      </c>
      <c r="AN7">
        <f>AK7</f>
        <v>0</v>
      </c>
      <c r="AP7">
        <f>B7</f>
        <v>3</v>
      </c>
    </row>
    <row r="8" spans="1:44">
      <c r="A8" t="s">
        <v>37</v>
      </c>
      <c r="B8">
        <v>215</v>
      </c>
      <c r="C8">
        <v>171</v>
      </c>
      <c r="D8">
        <v>0</v>
      </c>
      <c r="E8">
        <v>37</v>
      </c>
      <c r="F8">
        <v>0</v>
      </c>
      <c r="G8">
        <v>64</v>
      </c>
      <c r="H8">
        <f t="shared" si="2"/>
        <v>487</v>
      </c>
      <c r="J8" s="13">
        <v>208</v>
      </c>
      <c r="K8" s="13">
        <v>171</v>
      </c>
      <c r="L8" s="13">
        <v>0</v>
      </c>
      <c r="M8" s="13">
        <v>34</v>
      </c>
      <c r="N8" s="13">
        <v>0</v>
      </c>
      <c r="O8">
        <f t="shared" si="3"/>
        <v>74</v>
      </c>
      <c r="P8">
        <f t="shared" si="4"/>
        <v>487</v>
      </c>
      <c r="Q8">
        <f t="shared" si="5"/>
        <v>10</v>
      </c>
      <c r="S8" s="13">
        <v>170</v>
      </c>
      <c r="T8" s="13">
        <v>171</v>
      </c>
      <c r="U8" s="13">
        <v>0</v>
      </c>
      <c r="V8" s="13">
        <v>34</v>
      </c>
      <c r="W8" s="13">
        <v>0</v>
      </c>
      <c r="X8">
        <f t="shared" si="10"/>
        <v>112</v>
      </c>
      <c r="Y8">
        <f t="shared" si="0"/>
        <v>487</v>
      </c>
      <c r="Z8">
        <f t="shared" si="6"/>
        <v>38</v>
      </c>
      <c r="AB8" s="13">
        <v>150</v>
      </c>
      <c r="AC8" s="13">
        <v>150</v>
      </c>
      <c r="AD8" s="13">
        <v>0</v>
      </c>
      <c r="AE8" s="13">
        <v>34</v>
      </c>
      <c r="AF8" s="13">
        <v>0</v>
      </c>
      <c r="AG8">
        <f t="shared" si="7"/>
        <v>153</v>
      </c>
      <c r="AH8">
        <f t="shared" si="8"/>
        <v>487</v>
      </c>
      <c r="AI8">
        <f t="shared" si="9"/>
        <v>41</v>
      </c>
      <c r="AK8">
        <f t="shared" si="11"/>
        <v>89</v>
      </c>
      <c r="AL8" s="10">
        <f t="shared" si="1"/>
        <v>3.7083333333333335</v>
      </c>
      <c r="AN8">
        <f>AK8</f>
        <v>89</v>
      </c>
      <c r="AP8">
        <f>B8</f>
        <v>215</v>
      </c>
    </row>
    <row r="9" spans="1:44">
      <c r="A9" t="s">
        <v>38</v>
      </c>
      <c r="B9">
        <v>19</v>
      </c>
      <c r="C9">
        <v>85</v>
      </c>
      <c r="D9">
        <v>5</v>
      </c>
      <c r="E9">
        <v>21</v>
      </c>
      <c r="F9">
        <v>4</v>
      </c>
      <c r="G9">
        <v>4</v>
      </c>
      <c r="H9">
        <f t="shared" si="2"/>
        <v>138</v>
      </c>
      <c r="J9" s="13">
        <v>19</v>
      </c>
      <c r="K9" s="13">
        <v>85</v>
      </c>
      <c r="L9" s="13">
        <v>5</v>
      </c>
      <c r="M9" s="13">
        <v>21</v>
      </c>
      <c r="N9" s="13">
        <v>4</v>
      </c>
      <c r="O9">
        <f t="shared" si="3"/>
        <v>4</v>
      </c>
      <c r="P9">
        <f t="shared" si="4"/>
        <v>138</v>
      </c>
      <c r="Q9">
        <f t="shared" si="5"/>
        <v>0</v>
      </c>
      <c r="S9" s="13">
        <v>19</v>
      </c>
      <c r="T9" s="13">
        <v>85</v>
      </c>
      <c r="U9" s="13">
        <v>5</v>
      </c>
      <c r="V9" s="13">
        <v>21</v>
      </c>
      <c r="W9" s="13">
        <v>4</v>
      </c>
      <c r="X9">
        <f t="shared" si="10"/>
        <v>4</v>
      </c>
      <c r="Y9">
        <f t="shared" si="0"/>
        <v>138</v>
      </c>
      <c r="Z9">
        <f t="shared" si="6"/>
        <v>0</v>
      </c>
      <c r="AB9" s="13">
        <v>19</v>
      </c>
      <c r="AC9" s="13">
        <v>85</v>
      </c>
      <c r="AD9" s="13">
        <v>5</v>
      </c>
      <c r="AE9" s="13">
        <v>21</v>
      </c>
      <c r="AF9" s="13">
        <v>4</v>
      </c>
      <c r="AG9">
        <f t="shared" si="7"/>
        <v>4</v>
      </c>
      <c r="AH9">
        <f t="shared" si="8"/>
        <v>138</v>
      </c>
      <c r="AI9">
        <f>AG9-X9</f>
        <v>0</v>
      </c>
      <c r="AK9">
        <f t="shared" si="11"/>
        <v>0</v>
      </c>
      <c r="AL9" s="10">
        <f t="shared" si="1"/>
        <v>0</v>
      </c>
    </row>
    <row r="10" spans="1:44">
      <c r="A10" t="s">
        <v>39</v>
      </c>
      <c r="B10">
        <v>53</v>
      </c>
      <c r="C10">
        <v>28</v>
      </c>
      <c r="D10">
        <v>1</v>
      </c>
      <c r="E10">
        <v>0</v>
      </c>
      <c r="F10">
        <v>8</v>
      </c>
      <c r="G10">
        <v>1</v>
      </c>
      <c r="H10">
        <f t="shared" si="2"/>
        <v>91</v>
      </c>
      <c r="J10" s="13">
        <v>52</v>
      </c>
      <c r="K10" s="13">
        <v>28</v>
      </c>
      <c r="L10" s="13">
        <v>1</v>
      </c>
      <c r="M10" s="13">
        <v>0</v>
      </c>
      <c r="N10" s="13">
        <v>7</v>
      </c>
      <c r="O10">
        <f t="shared" si="3"/>
        <v>3</v>
      </c>
      <c r="P10">
        <f t="shared" si="4"/>
        <v>91</v>
      </c>
      <c r="Q10">
        <f t="shared" si="5"/>
        <v>2</v>
      </c>
      <c r="S10" s="13">
        <v>32</v>
      </c>
      <c r="T10" s="13">
        <v>28</v>
      </c>
      <c r="U10" s="13">
        <v>1</v>
      </c>
      <c r="V10" s="13">
        <v>0</v>
      </c>
      <c r="W10" s="13">
        <v>5</v>
      </c>
      <c r="X10">
        <f t="shared" si="10"/>
        <v>25</v>
      </c>
      <c r="Y10">
        <f t="shared" si="0"/>
        <v>91</v>
      </c>
      <c r="Z10">
        <f t="shared" si="6"/>
        <v>22</v>
      </c>
      <c r="AB10" s="13">
        <v>32</v>
      </c>
      <c r="AC10" s="13">
        <v>28</v>
      </c>
      <c r="AD10" s="13">
        <v>1</v>
      </c>
      <c r="AE10" s="13">
        <v>0</v>
      </c>
      <c r="AF10" s="13">
        <v>3</v>
      </c>
      <c r="AG10">
        <f t="shared" si="7"/>
        <v>27</v>
      </c>
      <c r="AH10">
        <f t="shared" si="8"/>
        <v>91</v>
      </c>
      <c r="AI10">
        <f t="shared" si="9"/>
        <v>2</v>
      </c>
      <c r="AK10">
        <f t="shared" si="11"/>
        <v>26</v>
      </c>
      <c r="AL10" s="10">
        <f t="shared" si="1"/>
        <v>1.0833333333333333</v>
      </c>
    </row>
    <row r="11" spans="1:44">
      <c r="A11" t="s">
        <v>40</v>
      </c>
      <c r="B11">
        <v>42</v>
      </c>
      <c r="C11">
        <v>116</v>
      </c>
      <c r="D11">
        <v>10</v>
      </c>
      <c r="E11">
        <v>24</v>
      </c>
      <c r="F11">
        <v>1</v>
      </c>
      <c r="G11">
        <v>2</v>
      </c>
      <c r="H11">
        <f t="shared" si="2"/>
        <v>195</v>
      </c>
      <c r="J11" s="13">
        <v>40</v>
      </c>
      <c r="K11" s="13">
        <v>116</v>
      </c>
      <c r="L11" s="13">
        <v>10</v>
      </c>
      <c r="M11" s="13">
        <v>24</v>
      </c>
      <c r="N11" s="13">
        <v>1</v>
      </c>
      <c r="O11">
        <f t="shared" si="3"/>
        <v>4</v>
      </c>
      <c r="P11">
        <f t="shared" si="4"/>
        <v>195</v>
      </c>
      <c r="Q11">
        <f t="shared" si="5"/>
        <v>2</v>
      </c>
      <c r="S11" s="13">
        <v>35</v>
      </c>
      <c r="T11" s="13">
        <v>116</v>
      </c>
      <c r="U11" s="13">
        <v>10</v>
      </c>
      <c r="V11" s="13">
        <v>24</v>
      </c>
      <c r="W11" s="13">
        <v>1</v>
      </c>
      <c r="X11">
        <f t="shared" si="10"/>
        <v>9</v>
      </c>
      <c r="Y11">
        <f t="shared" si="0"/>
        <v>195</v>
      </c>
      <c r="Z11">
        <f t="shared" si="6"/>
        <v>5</v>
      </c>
      <c r="AB11" s="13">
        <v>30</v>
      </c>
      <c r="AC11" s="13">
        <v>116</v>
      </c>
      <c r="AD11" s="13">
        <v>8</v>
      </c>
      <c r="AE11" s="13">
        <v>20</v>
      </c>
      <c r="AF11" s="13">
        <v>1</v>
      </c>
      <c r="AG11">
        <f t="shared" si="7"/>
        <v>20</v>
      </c>
      <c r="AH11">
        <f t="shared" si="8"/>
        <v>195</v>
      </c>
      <c r="AI11">
        <f t="shared" si="9"/>
        <v>11</v>
      </c>
      <c r="AK11">
        <f t="shared" si="11"/>
        <v>18</v>
      </c>
      <c r="AL11" s="10">
        <f t="shared" si="1"/>
        <v>0.75</v>
      </c>
      <c r="AN11">
        <f>AK11</f>
        <v>18</v>
      </c>
      <c r="AP11">
        <f>B11</f>
        <v>42</v>
      </c>
    </row>
    <row r="12" spans="1:44">
      <c r="A12" t="s">
        <v>41</v>
      </c>
      <c r="B12">
        <v>57</v>
      </c>
      <c r="C12">
        <v>88</v>
      </c>
      <c r="D12">
        <v>8</v>
      </c>
      <c r="E12">
        <v>18</v>
      </c>
      <c r="F12">
        <v>6</v>
      </c>
      <c r="G12">
        <v>2</v>
      </c>
      <c r="H12">
        <f t="shared" si="2"/>
        <v>179</v>
      </c>
      <c r="J12" s="13">
        <v>57</v>
      </c>
      <c r="K12" s="13">
        <v>88</v>
      </c>
      <c r="L12" s="13">
        <v>8</v>
      </c>
      <c r="M12" s="13">
        <v>18</v>
      </c>
      <c r="N12" s="13">
        <v>6</v>
      </c>
      <c r="O12">
        <f t="shared" si="3"/>
        <v>2</v>
      </c>
      <c r="P12">
        <f t="shared" si="4"/>
        <v>179</v>
      </c>
      <c r="Q12">
        <f t="shared" si="5"/>
        <v>0</v>
      </c>
      <c r="S12" s="13">
        <v>52</v>
      </c>
      <c r="T12" s="13">
        <v>88</v>
      </c>
      <c r="U12" s="13">
        <v>8</v>
      </c>
      <c r="V12" s="13">
        <v>16</v>
      </c>
      <c r="W12" s="13">
        <v>6</v>
      </c>
      <c r="X12">
        <f t="shared" si="10"/>
        <v>9</v>
      </c>
      <c r="Y12">
        <f t="shared" si="0"/>
        <v>179</v>
      </c>
      <c r="Z12">
        <f t="shared" si="6"/>
        <v>7</v>
      </c>
      <c r="AB12" s="13">
        <v>40</v>
      </c>
      <c r="AC12" s="13">
        <v>88</v>
      </c>
      <c r="AD12" s="13">
        <v>8</v>
      </c>
      <c r="AE12" s="13">
        <v>14</v>
      </c>
      <c r="AF12" s="13">
        <v>5</v>
      </c>
      <c r="AG12">
        <f t="shared" si="7"/>
        <v>24</v>
      </c>
      <c r="AH12">
        <f t="shared" si="8"/>
        <v>179</v>
      </c>
      <c r="AI12">
        <f t="shared" si="9"/>
        <v>15</v>
      </c>
      <c r="AK12">
        <f t="shared" si="11"/>
        <v>22</v>
      </c>
      <c r="AL12" s="10">
        <f t="shared" si="1"/>
        <v>0.91666666666666663</v>
      </c>
    </row>
    <row r="13" spans="1:44">
      <c r="A13" t="s">
        <v>42</v>
      </c>
      <c r="B13">
        <v>7</v>
      </c>
      <c r="C13">
        <v>40</v>
      </c>
      <c r="D13">
        <v>6</v>
      </c>
      <c r="E13">
        <v>20</v>
      </c>
      <c r="F13">
        <v>5</v>
      </c>
      <c r="G13">
        <v>6</v>
      </c>
      <c r="H13">
        <f t="shared" si="2"/>
        <v>84</v>
      </c>
      <c r="J13" s="13">
        <v>7</v>
      </c>
      <c r="K13" s="13">
        <v>40</v>
      </c>
      <c r="L13" s="13">
        <v>6</v>
      </c>
      <c r="M13" s="13">
        <v>18</v>
      </c>
      <c r="N13" s="13">
        <v>5</v>
      </c>
      <c r="O13">
        <f t="shared" si="3"/>
        <v>8</v>
      </c>
      <c r="P13">
        <f t="shared" si="4"/>
        <v>84</v>
      </c>
      <c r="Q13">
        <f t="shared" si="5"/>
        <v>2</v>
      </c>
      <c r="S13" s="13">
        <v>5</v>
      </c>
      <c r="T13" s="13">
        <v>40</v>
      </c>
      <c r="U13" s="13">
        <v>6</v>
      </c>
      <c r="V13" s="13">
        <v>16</v>
      </c>
      <c r="W13" s="13">
        <v>5</v>
      </c>
      <c r="X13">
        <f t="shared" si="10"/>
        <v>12</v>
      </c>
      <c r="Y13">
        <f t="shared" si="0"/>
        <v>84</v>
      </c>
      <c r="Z13">
        <f t="shared" si="6"/>
        <v>4</v>
      </c>
      <c r="AB13" s="13">
        <v>5</v>
      </c>
      <c r="AC13" s="13">
        <v>40</v>
      </c>
      <c r="AD13" s="13">
        <v>6</v>
      </c>
      <c r="AE13" s="13">
        <v>14</v>
      </c>
      <c r="AF13" s="13">
        <v>5</v>
      </c>
      <c r="AG13">
        <f t="shared" si="7"/>
        <v>14</v>
      </c>
      <c r="AH13">
        <f t="shared" si="8"/>
        <v>84</v>
      </c>
      <c r="AI13">
        <f t="shared" si="9"/>
        <v>2</v>
      </c>
      <c r="AK13">
        <f t="shared" si="11"/>
        <v>8</v>
      </c>
      <c r="AL13" s="10">
        <f t="shared" si="1"/>
        <v>0.33333333333333331</v>
      </c>
    </row>
    <row r="14" spans="1:44">
      <c r="A14" t="s">
        <v>43</v>
      </c>
      <c r="B14">
        <v>13</v>
      </c>
      <c r="C14">
        <v>18</v>
      </c>
      <c r="D14">
        <v>1</v>
      </c>
      <c r="E14">
        <v>5</v>
      </c>
      <c r="F14">
        <v>0</v>
      </c>
      <c r="G14">
        <v>4</v>
      </c>
      <c r="H14">
        <f t="shared" si="2"/>
        <v>41</v>
      </c>
      <c r="J14" s="13">
        <v>12</v>
      </c>
      <c r="K14" s="13">
        <v>18</v>
      </c>
      <c r="L14" s="13">
        <v>1</v>
      </c>
      <c r="M14" s="13">
        <v>5</v>
      </c>
      <c r="N14" s="13">
        <v>0</v>
      </c>
      <c r="O14">
        <f t="shared" si="3"/>
        <v>5</v>
      </c>
      <c r="P14">
        <f t="shared" si="4"/>
        <v>41</v>
      </c>
      <c r="Q14">
        <f t="shared" si="5"/>
        <v>1</v>
      </c>
      <c r="S14" s="13">
        <v>8</v>
      </c>
      <c r="T14" s="13">
        <v>18</v>
      </c>
      <c r="U14" s="13">
        <v>1</v>
      </c>
      <c r="V14" s="13">
        <v>5</v>
      </c>
      <c r="W14" s="13">
        <v>0</v>
      </c>
      <c r="X14">
        <f t="shared" si="10"/>
        <v>9</v>
      </c>
      <c r="Y14">
        <f t="shared" si="0"/>
        <v>41</v>
      </c>
      <c r="Z14">
        <f t="shared" si="6"/>
        <v>4</v>
      </c>
      <c r="AB14" s="13">
        <v>8</v>
      </c>
      <c r="AC14" s="13">
        <v>18</v>
      </c>
      <c r="AD14" s="13">
        <v>1</v>
      </c>
      <c r="AE14" s="13">
        <v>5</v>
      </c>
      <c r="AF14" s="13">
        <v>0</v>
      </c>
      <c r="AG14">
        <f t="shared" si="7"/>
        <v>9</v>
      </c>
      <c r="AH14">
        <f t="shared" si="8"/>
        <v>41</v>
      </c>
      <c r="AI14">
        <f t="shared" si="9"/>
        <v>0</v>
      </c>
      <c r="AK14">
        <f t="shared" si="11"/>
        <v>5</v>
      </c>
      <c r="AL14" s="10">
        <f t="shared" si="1"/>
        <v>0.20833333333333334</v>
      </c>
    </row>
    <row r="15" spans="1:44">
      <c r="A15" t="s">
        <v>44</v>
      </c>
      <c r="B15">
        <v>0</v>
      </c>
      <c r="C15">
        <v>21</v>
      </c>
      <c r="D15">
        <v>0</v>
      </c>
      <c r="E15">
        <v>0</v>
      </c>
      <c r="F15">
        <v>0</v>
      </c>
      <c r="G15">
        <v>3</v>
      </c>
      <c r="H15">
        <f t="shared" si="2"/>
        <v>24</v>
      </c>
      <c r="J15" s="13">
        <v>0</v>
      </c>
      <c r="K15" s="13">
        <v>21</v>
      </c>
      <c r="L15" s="13">
        <v>0</v>
      </c>
      <c r="M15" s="13">
        <v>0</v>
      </c>
      <c r="N15" s="13">
        <v>0</v>
      </c>
      <c r="O15">
        <f t="shared" si="3"/>
        <v>3</v>
      </c>
      <c r="P15">
        <f t="shared" si="4"/>
        <v>24</v>
      </c>
      <c r="Q15">
        <f t="shared" si="5"/>
        <v>0</v>
      </c>
      <c r="S15" s="13">
        <v>0</v>
      </c>
      <c r="T15" s="13">
        <v>21</v>
      </c>
      <c r="U15" s="13">
        <v>0</v>
      </c>
      <c r="V15" s="13">
        <v>0</v>
      </c>
      <c r="W15" s="13">
        <v>0</v>
      </c>
      <c r="X15">
        <f t="shared" si="10"/>
        <v>3</v>
      </c>
      <c r="Y15">
        <f t="shared" si="0"/>
        <v>24</v>
      </c>
      <c r="Z15">
        <f t="shared" si="6"/>
        <v>0</v>
      </c>
      <c r="AB15" s="13">
        <v>0</v>
      </c>
      <c r="AC15" s="13">
        <v>21</v>
      </c>
      <c r="AD15" s="13">
        <v>0</v>
      </c>
      <c r="AE15" s="13">
        <v>0</v>
      </c>
      <c r="AF15" s="13">
        <v>0</v>
      </c>
      <c r="AG15">
        <f t="shared" si="7"/>
        <v>3</v>
      </c>
      <c r="AH15">
        <f t="shared" si="8"/>
        <v>24</v>
      </c>
      <c r="AI15">
        <f t="shared" si="9"/>
        <v>0</v>
      </c>
      <c r="AK15">
        <f t="shared" si="11"/>
        <v>0</v>
      </c>
      <c r="AL15" s="10">
        <f t="shared" si="1"/>
        <v>0</v>
      </c>
      <c r="AN15">
        <f>AK15</f>
        <v>0</v>
      </c>
      <c r="AP15">
        <f>B15</f>
        <v>0</v>
      </c>
    </row>
    <row r="16" spans="1:44">
      <c r="A16" t="s">
        <v>45</v>
      </c>
      <c r="B16">
        <v>3</v>
      </c>
      <c r="C16">
        <v>11</v>
      </c>
      <c r="D16">
        <v>2</v>
      </c>
      <c r="E16">
        <v>4</v>
      </c>
      <c r="F16">
        <v>1</v>
      </c>
      <c r="G16">
        <v>3</v>
      </c>
      <c r="H16">
        <f t="shared" si="2"/>
        <v>24</v>
      </c>
      <c r="J16" s="13">
        <v>3</v>
      </c>
      <c r="K16" s="13">
        <v>11</v>
      </c>
      <c r="L16" s="13">
        <v>2</v>
      </c>
      <c r="M16" s="13">
        <v>4</v>
      </c>
      <c r="N16" s="13">
        <v>1</v>
      </c>
      <c r="O16">
        <f t="shared" si="3"/>
        <v>3</v>
      </c>
      <c r="P16">
        <f t="shared" si="4"/>
        <v>24</v>
      </c>
      <c r="Q16">
        <f t="shared" si="5"/>
        <v>0</v>
      </c>
      <c r="S16" s="13">
        <v>3</v>
      </c>
      <c r="T16" s="13">
        <v>11</v>
      </c>
      <c r="U16" s="13">
        <v>2</v>
      </c>
      <c r="V16" s="13">
        <v>4</v>
      </c>
      <c r="W16" s="13">
        <v>1</v>
      </c>
      <c r="X16">
        <f t="shared" si="10"/>
        <v>3</v>
      </c>
      <c r="Y16">
        <f t="shared" si="0"/>
        <v>24</v>
      </c>
      <c r="Z16">
        <f t="shared" si="6"/>
        <v>0</v>
      </c>
      <c r="AB16" s="13">
        <v>3</v>
      </c>
      <c r="AC16" s="13">
        <v>11</v>
      </c>
      <c r="AD16" s="13">
        <v>2</v>
      </c>
      <c r="AE16" s="13">
        <v>4</v>
      </c>
      <c r="AF16" s="13">
        <v>1</v>
      </c>
      <c r="AG16">
        <f t="shared" si="7"/>
        <v>3</v>
      </c>
      <c r="AH16">
        <f t="shared" si="8"/>
        <v>24</v>
      </c>
      <c r="AI16">
        <f t="shared" si="9"/>
        <v>0</v>
      </c>
      <c r="AK16">
        <f t="shared" si="11"/>
        <v>0</v>
      </c>
      <c r="AL16" s="10">
        <f t="shared" si="1"/>
        <v>0</v>
      </c>
    </row>
    <row r="17" spans="1:43">
      <c r="A17" t="s">
        <v>46</v>
      </c>
      <c r="B17">
        <v>10</v>
      </c>
      <c r="C17">
        <v>100</v>
      </c>
      <c r="D17">
        <v>1</v>
      </c>
      <c r="E17">
        <v>4</v>
      </c>
      <c r="F17">
        <v>2</v>
      </c>
      <c r="G17">
        <v>2</v>
      </c>
      <c r="H17">
        <f t="shared" si="2"/>
        <v>119</v>
      </c>
      <c r="J17" s="13">
        <v>7</v>
      </c>
      <c r="K17" s="13">
        <v>100</v>
      </c>
      <c r="L17" s="13">
        <v>1</v>
      </c>
      <c r="M17" s="13">
        <v>2</v>
      </c>
      <c r="N17" s="13">
        <v>2</v>
      </c>
      <c r="O17">
        <f t="shared" si="3"/>
        <v>7</v>
      </c>
      <c r="P17">
        <f t="shared" si="4"/>
        <v>119</v>
      </c>
      <c r="Q17">
        <f t="shared" si="5"/>
        <v>5</v>
      </c>
      <c r="S17" s="13">
        <v>7</v>
      </c>
      <c r="T17" s="13">
        <v>100</v>
      </c>
      <c r="U17" s="13">
        <v>1</v>
      </c>
      <c r="V17" s="13">
        <v>2</v>
      </c>
      <c r="W17" s="13">
        <v>2</v>
      </c>
      <c r="X17">
        <f t="shared" si="10"/>
        <v>7</v>
      </c>
      <c r="Y17">
        <f t="shared" si="0"/>
        <v>119</v>
      </c>
      <c r="Z17">
        <f t="shared" si="6"/>
        <v>0</v>
      </c>
      <c r="AB17" s="13">
        <v>7</v>
      </c>
      <c r="AC17" s="13">
        <v>100</v>
      </c>
      <c r="AD17" s="13">
        <v>1</v>
      </c>
      <c r="AE17" s="13">
        <v>2</v>
      </c>
      <c r="AF17" s="13">
        <v>2</v>
      </c>
      <c r="AG17">
        <f t="shared" si="7"/>
        <v>7</v>
      </c>
      <c r="AH17">
        <f t="shared" si="8"/>
        <v>119</v>
      </c>
      <c r="AI17">
        <f t="shared" si="9"/>
        <v>0</v>
      </c>
      <c r="AK17">
        <f t="shared" si="11"/>
        <v>5</v>
      </c>
      <c r="AL17" s="10">
        <f t="shared" si="1"/>
        <v>0.20833333333333334</v>
      </c>
      <c r="AN17">
        <f>AK17</f>
        <v>5</v>
      </c>
      <c r="AP17">
        <f>B17</f>
        <v>10</v>
      </c>
    </row>
    <row r="18" spans="1:43">
      <c r="A18" t="s">
        <v>47</v>
      </c>
      <c r="B18">
        <v>0</v>
      </c>
      <c r="C18">
        <v>12</v>
      </c>
      <c r="D18">
        <v>0</v>
      </c>
      <c r="E18">
        <v>0</v>
      </c>
      <c r="F18">
        <v>0</v>
      </c>
      <c r="G18">
        <v>0</v>
      </c>
      <c r="H18">
        <f t="shared" si="2"/>
        <v>12</v>
      </c>
      <c r="J18" s="13">
        <v>0</v>
      </c>
      <c r="K18" s="13">
        <v>12</v>
      </c>
      <c r="L18" s="13">
        <v>0</v>
      </c>
      <c r="M18" s="13">
        <v>0</v>
      </c>
      <c r="N18" s="13">
        <v>0</v>
      </c>
      <c r="O18">
        <f t="shared" si="3"/>
        <v>0</v>
      </c>
      <c r="P18">
        <f t="shared" si="4"/>
        <v>12</v>
      </c>
      <c r="Q18">
        <f t="shared" si="5"/>
        <v>0</v>
      </c>
      <c r="S18" s="13">
        <v>0</v>
      </c>
      <c r="T18" s="13">
        <v>12</v>
      </c>
      <c r="U18" s="13">
        <v>0</v>
      </c>
      <c r="V18" s="13">
        <v>0</v>
      </c>
      <c r="W18" s="13">
        <v>0</v>
      </c>
      <c r="X18">
        <f t="shared" si="10"/>
        <v>0</v>
      </c>
      <c r="Y18">
        <f t="shared" si="0"/>
        <v>12</v>
      </c>
      <c r="Z18">
        <f t="shared" si="6"/>
        <v>0</v>
      </c>
      <c r="AB18" s="13">
        <v>0</v>
      </c>
      <c r="AC18" s="13">
        <v>12</v>
      </c>
      <c r="AD18" s="13">
        <v>0</v>
      </c>
      <c r="AE18" s="13">
        <v>0</v>
      </c>
      <c r="AF18" s="13">
        <v>0</v>
      </c>
      <c r="AG18">
        <f t="shared" si="7"/>
        <v>0</v>
      </c>
      <c r="AH18">
        <f t="shared" si="8"/>
        <v>12</v>
      </c>
      <c r="AI18">
        <f t="shared" si="9"/>
        <v>0</v>
      </c>
      <c r="AK18">
        <f t="shared" si="11"/>
        <v>0</v>
      </c>
      <c r="AL18" s="10">
        <f t="shared" si="1"/>
        <v>0</v>
      </c>
    </row>
    <row r="19" spans="1:43">
      <c r="A19" t="s">
        <v>15</v>
      </c>
      <c r="B19">
        <v>25</v>
      </c>
      <c r="C19">
        <v>40</v>
      </c>
      <c r="D19">
        <v>1</v>
      </c>
      <c r="E19">
        <v>4</v>
      </c>
      <c r="F19">
        <v>0</v>
      </c>
      <c r="G19">
        <v>118</v>
      </c>
      <c r="H19">
        <f t="shared" si="2"/>
        <v>188</v>
      </c>
      <c r="J19" s="13">
        <v>24</v>
      </c>
      <c r="K19" s="13">
        <v>40</v>
      </c>
      <c r="L19" s="13">
        <v>1</v>
      </c>
      <c r="M19" s="13">
        <v>3</v>
      </c>
      <c r="N19" s="13">
        <v>0</v>
      </c>
      <c r="O19">
        <f t="shared" si="3"/>
        <v>120</v>
      </c>
      <c r="P19">
        <f t="shared" si="4"/>
        <v>188</v>
      </c>
      <c r="Q19">
        <f t="shared" si="5"/>
        <v>2</v>
      </c>
      <c r="S19" s="13">
        <v>24</v>
      </c>
      <c r="T19" s="13">
        <v>40</v>
      </c>
      <c r="U19" s="13">
        <v>1</v>
      </c>
      <c r="V19" s="13">
        <v>3</v>
      </c>
      <c r="W19" s="13">
        <v>0</v>
      </c>
      <c r="X19">
        <f t="shared" si="10"/>
        <v>120</v>
      </c>
      <c r="Y19">
        <f t="shared" si="0"/>
        <v>188</v>
      </c>
      <c r="Z19">
        <f t="shared" si="6"/>
        <v>0</v>
      </c>
      <c r="AB19" s="13">
        <v>16</v>
      </c>
      <c r="AC19" s="13">
        <v>40</v>
      </c>
      <c r="AD19" s="13">
        <v>1</v>
      </c>
      <c r="AE19" s="13">
        <v>3</v>
      </c>
      <c r="AF19" s="13">
        <v>0</v>
      </c>
      <c r="AG19">
        <f t="shared" si="7"/>
        <v>128</v>
      </c>
      <c r="AH19">
        <f t="shared" si="8"/>
        <v>188</v>
      </c>
      <c r="AI19">
        <f t="shared" si="9"/>
        <v>8</v>
      </c>
      <c r="AK19">
        <f t="shared" si="11"/>
        <v>10</v>
      </c>
      <c r="AL19" s="10">
        <f t="shared" si="1"/>
        <v>0.41666666666666669</v>
      </c>
      <c r="AM19" s="10">
        <f>SUM(AL3:AL19)</f>
        <v>10.750000000000002</v>
      </c>
    </row>
    <row r="20" spans="1:43">
      <c r="B20">
        <f>SUM(B3:B19)</f>
        <v>490</v>
      </c>
      <c r="C20">
        <f t="shared" ref="C20:H20" si="12">SUM(C3:C19)</f>
        <v>1089</v>
      </c>
      <c r="D20">
        <f t="shared" si="12"/>
        <v>170</v>
      </c>
      <c r="E20">
        <f t="shared" si="12"/>
        <v>209</v>
      </c>
      <c r="F20">
        <f t="shared" si="12"/>
        <v>30</v>
      </c>
      <c r="G20">
        <f>SUM(G3:G19)</f>
        <v>225</v>
      </c>
      <c r="H20">
        <f t="shared" si="12"/>
        <v>2213</v>
      </c>
      <c r="I20" s="40">
        <f>(H4+H5+H7+H8+H11+H15+H17)/H20</f>
        <v>0.58337098960686851</v>
      </c>
      <c r="J20">
        <f t="shared" ref="J20:P20" si="13">SUM(J3:J19)</f>
        <v>473</v>
      </c>
      <c r="K20">
        <f t="shared" si="13"/>
        <v>1089</v>
      </c>
      <c r="L20">
        <f t="shared" si="13"/>
        <v>170</v>
      </c>
      <c r="M20">
        <f t="shared" si="13"/>
        <v>199</v>
      </c>
      <c r="N20">
        <f t="shared" si="13"/>
        <v>29</v>
      </c>
      <c r="O20">
        <f t="shared" si="13"/>
        <v>253</v>
      </c>
      <c r="P20">
        <f t="shared" si="13"/>
        <v>2213</v>
      </c>
      <c r="Q20">
        <v>174</v>
      </c>
      <c r="R20" s="40"/>
      <c r="S20">
        <f t="shared" ref="S20:Y20" si="14">SUM(S3:S19)</f>
        <v>393</v>
      </c>
      <c r="T20">
        <f t="shared" si="14"/>
        <v>1087</v>
      </c>
      <c r="U20">
        <f t="shared" si="14"/>
        <v>170</v>
      </c>
      <c r="V20">
        <f t="shared" si="14"/>
        <v>183</v>
      </c>
      <c r="W20">
        <f t="shared" si="14"/>
        <v>27</v>
      </c>
      <c r="X20">
        <f t="shared" si="14"/>
        <v>353</v>
      </c>
      <c r="Y20">
        <f t="shared" si="14"/>
        <v>2213</v>
      </c>
      <c r="Z20">
        <f>SUM(Z3:Z19)</f>
        <v>100</v>
      </c>
      <c r="AB20">
        <f t="shared" ref="AB20:AH20" si="15">SUM(AB3:AB19)</f>
        <v>348</v>
      </c>
      <c r="AC20">
        <f t="shared" si="15"/>
        <v>1040</v>
      </c>
      <c r="AD20">
        <f t="shared" si="15"/>
        <v>153</v>
      </c>
      <c r="AE20">
        <f t="shared" si="15"/>
        <v>165</v>
      </c>
      <c r="AF20">
        <f t="shared" si="15"/>
        <v>24</v>
      </c>
      <c r="AG20">
        <f t="shared" si="15"/>
        <v>483</v>
      </c>
      <c r="AH20">
        <f t="shared" si="15"/>
        <v>2213</v>
      </c>
      <c r="AI20">
        <f>SUM(AI3:AI19)</f>
        <v>130</v>
      </c>
      <c r="AK20">
        <f>SUM(AK3:AK19)</f>
        <v>258</v>
      </c>
      <c r="AL20" s="10">
        <f>AK20/AM1</f>
        <v>10.75</v>
      </c>
      <c r="AN20">
        <f>SUM(AN3:AN19)</f>
        <v>181</v>
      </c>
      <c r="AO20" s="40">
        <f>AN20/(H4+H5+H7+H8+H11+H15+H17)</f>
        <v>0.14020139426800929</v>
      </c>
      <c r="AP20">
        <f>SUM(AP3:AP19)</f>
        <v>283</v>
      </c>
      <c r="AQ20" s="40">
        <f>AP20/B20</f>
        <v>0.57755102040816331</v>
      </c>
    </row>
    <row r="21" spans="1:43">
      <c r="H21" t="s">
        <v>95</v>
      </c>
      <c r="I21" s="40">
        <f>(G4+G5+G7+G8+G11+G15+G17)/(H4+H5+H7+H8+H11+H15+H17)</f>
        <v>6.6615027110766847E-2</v>
      </c>
      <c r="P21" t="s">
        <v>95</v>
      </c>
      <c r="Q21" s="40">
        <f>(O4+O5+O7+O8+O11+O15+O17)/(P4+P5+P7+P8+P11+P15+P17)</f>
        <v>8.1332300542215338E-2</v>
      </c>
      <c r="Y21" t="s">
        <v>95</v>
      </c>
      <c r="Z21" s="40">
        <f>(X4+X5+X7+X8+X11+X15+X17)/(Y4+Y5+Y7+Y8+Y11+Y15+Y17)</f>
        <v>0.12858249419054996</v>
      </c>
      <c r="AH21" t="s">
        <v>95</v>
      </c>
      <c r="AI21" s="40">
        <f>(AG4+AG5+AG7+AG8+AG11+AG15+AG17)/(AH4+AH5+AH7+AH8+AH11+AH15+AH17)</f>
        <v>0.20681642137877615</v>
      </c>
    </row>
    <row r="22" spans="1:43" ht="30">
      <c r="A22" s="41" t="s">
        <v>85</v>
      </c>
      <c r="B22">
        <v>2016</v>
      </c>
      <c r="J22">
        <v>2020</v>
      </c>
      <c r="S22">
        <v>2030</v>
      </c>
      <c r="AB22">
        <v>2040</v>
      </c>
    </row>
    <row r="23" spans="1:43">
      <c r="B23" s="2" t="s">
        <v>10</v>
      </c>
      <c r="C23" s="2" t="s">
        <v>11</v>
      </c>
      <c r="D23" s="2" t="s">
        <v>12</v>
      </c>
      <c r="E23" s="2" t="s">
        <v>13</v>
      </c>
      <c r="F23" s="2" t="s">
        <v>14</v>
      </c>
      <c r="G23" s="2" t="s">
        <v>15</v>
      </c>
      <c r="H23" s="2" t="s">
        <v>18</v>
      </c>
      <c r="J23" s="2" t="s">
        <v>10</v>
      </c>
      <c r="K23" s="2" t="s">
        <v>11</v>
      </c>
      <c r="L23" s="2" t="s">
        <v>12</v>
      </c>
      <c r="M23" s="2" t="s">
        <v>13</v>
      </c>
      <c r="N23" s="2" t="s">
        <v>14</v>
      </c>
      <c r="O23" s="2" t="s">
        <v>15</v>
      </c>
      <c r="P23" s="2" t="s">
        <v>18</v>
      </c>
      <c r="Q23" s="2"/>
      <c r="S23" s="2" t="s">
        <v>10</v>
      </c>
      <c r="T23" s="2" t="s">
        <v>11</v>
      </c>
      <c r="U23" s="2" t="s">
        <v>12</v>
      </c>
      <c r="V23" s="2" t="s">
        <v>13</v>
      </c>
      <c r="W23" s="2" t="s">
        <v>14</v>
      </c>
      <c r="X23" s="2" t="s">
        <v>15</v>
      </c>
      <c r="Y23" s="2" t="s">
        <v>18</v>
      </c>
      <c r="Z23" s="2"/>
      <c r="AB23" s="2" t="s">
        <v>10</v>
      </c>
      <c r="AC23" s="2" t="s">
        <v>11</v>
      </c>
      <c r="AD23" s="2" t="s">
        <v>12</v>
      </c>
      <c r="AE23" s="2" t="s">
        <v>13</v>
      </c>
      <c r="AF23" s="2" t="s">
        <v>14</v>
      </c>
      <c r="AG23" s="2" t="s">
        <v>15</v>
      </c>
      <c r="AH23" s="2" t="s">
        <v>18</v>
      </c>
    </row>
    <row r="24" spans="1:43">
      <c r="A24" t="s">
        <v>30</v>
      </c>
      <c r="B24">
        <v>3</v>
      </c>
      <c r="C24">
        <v>2</v>
      </c>
      <c r="D24">
        <v>4</v>
      </c>
      <c r="E24">
        <v>8</v>
      </c>
      <c r="F24">
        <v>2</v>
      </c>
      <c r="G24">
        <v>1</v>
      </c>
      <c r="H24">
        <f>SUM(B24:G24)</f>
        <v>20</v>
      </c>
      <c r="J24" s="13">
        <v>2</v>
      </c>
      <c r="K24" s="13">
        <v>1</v>
      </c>
      <c r="L24" s="13">
        <v>3</v>
      </c>
      <c r="M24" s="13">
        <v>6</v>
      </c>
      <c r="N24" s="13">
        <v>1</v>
      </c>
      <c r="O24">
        <f>H24-SUM(J24:N24)</f>
        <v>7</v>
      </c>
      <c r="P24">
        <f>SUM(J24:O24)</f>
        <v>20</v>
      </c>
      <c r="Q24">
        <f>O24-G24</f>
        <v>6</v>
      </c>
      <c r="S24" s="13">
        <v>0</v>
      </c>
      <c r="T24" s="13">
        <v>0</v>
      </c>
      <c r="U24" s="13">
        <v>0</v>
      </c>
      <c r="V24" s="13">
        <v>6</v>
      </c>
      <c r="W24" s="13">
        <v>1</v>
      </c>
      <c r="X24">
        <f>P24-SUM(S24:W24)</f>
        <v>13</v>
      </c>
      <c r="Y24">
        <f>SUM(S24:X24)</f>
        <v>20</v>
      </c>
      <c r="Z24">
        <f>X24-O24</f>
        <v>6</v>
      </c>
      <c r="AB24" s="13">
        <v>0</v>
      </c>
      <c r="AC24" s="13">
        <v>0</v>
      </c>
      <c r="AD24" s="13">
        <v>0</v>
      </c>
      <c r="AE24" s="13">
        <v>4</v>
      </c>
      <c r="AF24" s="13">
        <v>1</v>
      </c>
      <c r="AG24">
        <f>Y24-SUM(AB24:AF24)</f>
        <v>15</v>
      </c>
      <c r="AH24">
        <f>SUM(AB24:AG24)</f>
        <v>20</v>
      </c>
      <c r="AI24">
        <f>AG24-X24</f>
        <v>2</v>
      </c>
      <c r="AK24">
        <f>Q24+Z24+AI24</f>
        <v>14</v>
      </c>
      <c r="AL24" s="10">
        <f t="shared" ref="AL24:AL40" si="16">AK24/$AM$1</f>
        <v>0.58333333333333337</v>
      </c>
    </row>
    <row r="25" spans="1:43">
      <c r="A25" t="s">
        <v>32</v>
      </c>
      <c r="B25">
        <v>0</v>
      </c>
      <c r="C25">
        <v>188</v>
      </c>
      <c r="D25">
        <v>125</v>
      </c>
      <c r="E25">
        <v>23</v>
      </c>
      <c r="F25">
        <v>0</v>
      </c>
      <c r="G25">
        <v>6</v>
      </c>
      <c r="H25">
        <f t="shared" ref="H25:H40" si="17">SUM(B25:G25)</f>
        <v>342</v>
      </c>
      <c r="J25" s="13">
        <v>0</v>
      </c>
      <c r="K25" s="13">
        <v>182</v>
      </c>
      <c r="L25" s="13">
        <v>120</v>
      </c>
      <c r="M25" s="13">
        <v>20</v>
      </c>
      <c r="N25" s="13">
        <v>0</v>
      </c>
      <c r="O25">
        <f t="shared" ref="O25:O40" si="18">H25-SUM(J25:N25)</f>
        <v>20</v>
      </c>
      <c r="P25">
        <f t="shared" ref="P25:P40" si="19">SUM(J25:O25)</f>
        <v>342</v>
      </c>
      <c r="Q25">
        <f>O25-G25</f>
        <v>14</v>
      </c>
      <c r="S25" s="13">
        <v>0</v>
      </c>
      <c r="T25" s="13">
        <v>170</v>
      </c>
      <c r="U25" s="13">
        <v>120</v>
      </c>
      <c r="V25" s="13">
        <v>20</v>
      </c>
      <c r="W25" s="13">
        <v>0</v>
      </c>
      <c r="X25">
        <f t="shared" ref="X25:X40" si="20">P25-SUM(S25:W25)</f>
        <v>32</v>
      </c>
      <c r="Y25">
        <f t="shared" ref="Y25:Y40" si="21">SUM(S25:X25)</f>
        <v>342</v>
      </c>
      <c r="Z25">
        <f t="shared" ref="Z25:Z40" si="22">X25-O25</f>
        <v>12</v>
      </c>
      <c r="AB25" s="13">
        <v>0</v>
      </c>
      <c r="AC25" s="13">
        <v>140</v>
      </c>
      <c r="AD25" s="13">
        <v>120</v>
      </c>
      <c r="AE25" s="13">
        <v>20</v>
      </c>
      <c r="AF25" s="13">
        <v>0</v>
      </c>
      <c r="AG25">
        <f t="shared" ref="AG25:AG40" si="23">Y25-SUM(AB25:AF25)</f>
        <v>62</v>
      </c>
      <c r="AH25">
        <f t="shared" ref="AH25:AH40" si="24">SUM(AB25:AG25)</f>
        <v>342</v>
      </c>
      <c r="AI25">
        <f t="shared" ref="AI25:AI40" si="25">AG25-X25</f>
        <v>30</v>
      </c>
      <c r="AK25">
        <f t="shared" ref="AK25:AK40" si="26">Q25+Z25+AI25</f>
        <v>56</v>
      </c>
      <c r="AL25" s="10">
        <f t="shared" si="16"/>
        <v>2.3333333333333335</v>
      </c>
      <c r="AN25">
        <f>AK25</f>
        <v>56</v>
      </c>
    </row>
    <row r="26" spans="1:43">
      <c r="A26" t="s">
        <v>34</v>
      </c>
      <c r="B26">
        <v>13</v>
      </c>
      <c r="C26">
        <v>60</v>
      </c>
      <c r="D26">
        <v>1</v>
      </c>
      <c r="E26">
        <v>30</v>
      </c>
      <c r="F26">
        <v>0</v>
      </c>
      <c r="G26">
        <v>9</v>
      </c>
      <c r="H26">
        <f t="shared" si="17"/>
        <v>113</v>
      </c>
      <c r="J26" s="13">
        <v>10</v>
      </c>
      <c r="K26" s="13">
        <v>50</v>
      </c>
      <c r="L26" s="13">
        <v>0</v>
      </c>
      <c r="M26" s="13">
        <v>25</v>
      </c>
      <c r="N26" s="13">
        <v>0</v>
      </c>
      <c r="O26">
        <f t="shared" si="18"/>
        <v>28</v>
      </c>
      <c r="P26">
        <f t="shared" si="19"/>
        <v>113</v>
      </c>
      <c r="Q26">
        <f t="shared" ref="Q26:Q40" si="27">O26-G26</f>
        <v>19</v>
      </c>
      <c r="S26" s="13">
        <v>5</v>
      </c>
      <c r="T26" s="13">
        <v>30</v>
      </c>
      <c r="U26" s="13">
        <v>0</v>
      </c>
      <c r="V26" s="13">
        <v>25</v>
      </c>
      <c r="W26" s="13">
        <v>0</v>
      </c>
      <c r="X26">
        <f t="shared" si="20"/>
        <v>53</v>
      </c>
      <c r="Y26">
        <f t="shared" si="21"/>
        <v>113</v>
      </c>
      <c r="Z26">
        <f t="shared" si="22"/>
        <v>25</v>
      </c>
      <c r="AB26" s="13">
        <v>3</v>
      </c>
      <c r="AC26" s="13">
        <v>30</v>
      </c>
      <c r="AD26" s="13">
        <v>0</v>
      </c>
      <c r="AE26" s="13">
        <v>25</v>
      </c>
      <c r="AF26" s="13">
        <v>0</v>
      </c>
      <c r="AG26">
        <f t="shared" si="23"/>
        <v>55</v>
      </c>
      <c r="AH26">
        <f t="shared" si="24"/>
        <v>113</v>
      </c>
      <c r="AI26">
        <f t="shared" si="25"/>
        <v>2</v>
      </c>
      <c r="AK26">
        <f t="shared" si="26"/>
        <v>46</v>
      </c>
      <c r="AL26" s="10">
        <f t="shared" si="16"/>
        <v>1.9166666666666667</v>
      </c>
      <c r="AN26">
        <f>AK26</f>
        <v>46</v>
      </c>
    </row>
    <row r="27" spans="1:43">
      <c r="A27" t="s">
        <v>35</v>
      </c>
      <c r="B27">
        <v>27</v>
      </c>
      <c r="C27">
        <v>103</v>
      </c>
      <c r="D27">
        <v>5</v>
      </c>
      <c r="E27">
        <v>9</v>
      </c>
      <c r="F27">
        <v>1</v>
      </c>
      <c r="G27">
        <v>0</v>
      </c>
      <c r="H27">
        <f t="shared" si="17"/>
        <v>145</v>
      </c>
      <c r="J27" s="13">
        <v>25</v>
      </c>
      <c r="K27" s="13">
        <v>103</v>
      </c>
      <c r="L27" s="13">
        <v>4</v>
      </c>
      <c r="M27" s="13">
        <v>6</v>
      </c>
      <c r="N27" s="13">
        <v>1</v>
      </c>
      <c r="O27">
        <f t="shared" si="18"/>
        <v>6</v>
      </c>
      <c r="P27">
        <f t="shared" si="19"/>
        <v>145</v>
      </c>
      <c r="Q27">
        <f t="shared" si="27"/>
        <v>6</v>
      </c>
      <c r="S27" s="13">
        <v>12</v>
      </c>
      <c r="T27" s="13">
        <v>75</v>
      </c>
      <c r="U27" s="13">
        <v>4</v>
      </c>
      <c r="V27" s="13">
        <v>6</v>
      </c>
      <c r="W27" s="13">
        <v>1</v>
      </c>
      <c r="X27">
        <f t="shared" si="20"/>
        <v>47</v>
      </c>
      <c r="Y27">
        <f t="shared" si="21"/>
        <v>145</v>
      </c>
      <c r="Z27">
        <f t="shared" si="22"/>
        <v>41</v>
      </c>
      <c r="AB27" s="13">
        <v>9</v>
      </c>
      <c r="AC27" s="13">
        <v>90</v>
      </c>
      <c r="AD27" s="13">
        <v>4</v>
      </c>
      <c r="AE27" s="13">
        <v>6</v>
      </c>
      <c r="AF27" s="13">
        <v>1</v>
      </c>
      <c r="AG27">
        <f t="shared" si="23"/>
        <v>35</v>
      </c>
      <c r="AH27">
        <f t="shared" si="24"/>
        <v>145</v>
      </c>
      <c r="AI27">
        <f t="shared" si="25"/>
        <v>-12</v>
      </c>
      <c r="AK27">
        <f t="shared" si="26"/>
        <v>35</v>
      </c>
      <c r="AL27" s="10">
        <f t="shared" si="16"/>
        <v>1.4583333333333333</v>
      </c>
    </row>
    <row r="28" spans="1:43">
      <c r="A28" t="s">
        <v>36</v>
      </c>
      <c r="B28">
        <v>3</v>
      </c>
      <c r="C28">
        <v>6</v>
      </c>
      <c r="D28">
        <v>0</v>
      </c>
      <c r="E28">
        <v>2</v>
      </c>
      <c r="F28">
        <v>0</v>
      </c>
      <c r="G28">
        <v>0</v>
      </c>
      <c r="H28">
        <f t="shared" si="17"/>
        <v>11</v>
      </c>
      <c r="J28" s="13">
        <v>2</v>
      </c>
      <c r="K28" s="13">
        <v>6</v>
      </c>
      <c r="L28" s="13">
        <v>0</v>
      </c>
      <c r="M28" s="13">
        <v>1</v>
      </c>
      <c r="N28" s="13">
        <v>0</v>
      </c>
      <c r="O28">
        <f t="shared" si="18"/>
        <v>2</v>
      </c>
      <c r="P28">
        <f t="shared" si="19"/>
        <v>11</v>
      </c>
      <c r="Q28">
        <f t="shared" si="27"/>
        <v>2</v>
      </c>
      <c r="S28" s="13">
        <v>2</v>
      </c>
      <c r="T28" s="13">
        <v>6</v>
      </c>
      <c r="U28" s="13">
        <v>0</v>
      </c>
      <c r="V28" s="13">
        <v>1</v>
      </c>
      <c r="W28" s="13">
        <v>0</v>
      </c>
      <c r="X28">
        <f t="shared" si="20"/>
        <v>2</v>
      </c>
      <c r="Y28">
        <f t="shared" si="21"/>
        <v>11</v>
      </c>
      <c r="Z28">
        <f t="shared" si="22"/>
        <v>0</v>
      </c>
      <c r="AB28" s="13">
        <v>1</v>
      </c>
      <c r="AC28" s="13">
        <v>6</v>
      </c>
      <c r="AD28" s="13"/>
      <c r="AE28" s="13">
        <v>1</v>
      </c>
      <c r="AF28" s="13">
        <v>0</v>
      </c>
      <c r="AG28">
        <f t="shared" si="23"/>
        <v>3</v>
      </c>
      <c r="AH28">
        <f t="shared" si="24"/>
        <v>11</v>
      </c>
      <c r="AI28">
        <f t="shared" si="25"/>
        <v>1</v>
      </c>
      <c r="AK28">
        <f t="shared" si="26"/>
        <v>3</v>
      </c>
      <c r="AL28" s="10">
        <f t="shared" si="16"/>
        <v>0.125</v>
      </c>
      <c r="AN28">
        <v>3</v>
      </c>
    </row>
    <row r="29" spans="1:43">
      <c r="A29" t="s">
        <v>37</v>
      </c>
      <c r="B29">
        <v>215</v>
      </c>
      <c r="C29">
        <v>171</v>
      </c>
      <c r="D29">
        <v>0</v>
      </c>
      <c r="E29">
        <v>37</v>
      </c>
      <c r="F29">
        <v>0</v>
      </c>
      <c r="G29">
        <v>64</v>
      </c>
      <c r="H29">
        <f t="shared" si="17"/>
        <v>487</v>
      </c>
      <c r="J29" s="13">
        <v>200</v>
      </c>
      <c r="K29" s="13">
        <v>160</v>
      </c>
      <c r="L29" s="13">
        <v>0</v>
      </c>
      <c r="M29" s="13">
        <v>34</v>
      </c>
      <c r="N29" s="13">
        <v>0</v>
      </c>
      <c r="O29">
        <f t="shared" si="18"/>
        <v>93</v>
      </c>
      <c r="P29">
        <f t="shared" si="19"/>
        <v>487</v>
      </c>
      <c r="Q29">
        <f t="shared" si="27"/>
        <v>29</v>
      </c>
      <c r="S29" s="13">
        <v>150</v>
      </c>
      <c r="T29" s="13">
        <v>130</v>
      </c>
      <c r="U29" s="13">
        <v>0</v>
      </c>
      <c r="V29" s="13">
        <v>34</v>
      </c>
      <c r="W29" s="13">
        <v>0</v>
      </c>
      <c r="X29">
        <f t="shared" si="20"/>
        <v>173</v>
      </c>
      <c r="Y29">
        <f t="shared" si="21"/>
        <v>487</v>
      </c>
      <c r="Z29">
        <f t="shared" si="22"/>
        <v>80</v>
      </c>
      <c r="AB29" s="13">
        <v>130</v>
      </c>
      <c r="AC29" s="13">
        <v>90</v>
      </c>
      <c r="AD29" s="13">
        <v>0</v>
      </c>
      <c r="AE29" s="13">
        <v>34</v>
      </c>
      <c r="AF29" s="13">
        <v>0</v>
      </c>
      <c r="AG29">
        <f t="shared" si="23"/>
        <v>233</v>
      </c>
      <c r="AH29">
        <f t="shared" si="24"/>
        <v>487</v>
      </c>
      <c r="AI29">
        <f t="shared" si="25"/>
        <v>60</v>
      </c>
      <c r="AK29">
        <f t="shared" si="26"/>
        <v>169</v>
      </c>
      <c r="AL29" s="10">
        <f t="shared" si="16"/>
        <v>7.041666666666667</v>
      </c>
      <c r="AN29">
        <v>169</v>
      </c>
    </row>
    <row r="30" spans="1:43">
      <c r="A30" t="s">
        <v>38</v>
      </c>
      <c r="B30">
        <v>19</v>
      </c>
      <c r="C30">
        <v>85</v>
      </c>
      <c r="D30">
        <v>5</v>
      </c>
      <c r="E30">
        <v>21</v>
      </c>
      <c r="F30">
        <v>4</v>
      </c>
      <c r="G30">
        <v>4</v>
      </c>
      <c r="H30">
        <f t="shared" si="17"/>
        <v>138</v>
      </c>
      <c r="J30" s="13">
        <v>17</v>
      </c>
      <c r="K30" s="13">
        <v>83</v>
      </c>
      <c r="L30" s="13">
        <v>3</v>
      </c>
      <c r="M30" s="13">
        <v>18</v>
      </c>
      <c r="N30" s="13">
        <v>2</v>
      </c>
      <c r="O30">
        <f t="shared" si="18"/>
        <v>15</v>
      </c>
      <c r="P30">
        <f t="shared" si="19"/>
        <v>138</v>
      </c>
      <c r="Q30">
        <f t="shared" si="27"/>
        <v>11</v>
      </c>
      <c r="S30" s="13">
        <v>12</v>
      </c>
      <c r="T30" s="13">
        <v>70</v>
      </c>
      <c r="U30" s="13">
        <v>3</v>
      </c>
      <c r="V30" s="13">
        <v>18</v>
      </c>
      <c r="W30" s="13">
        <v>2</v>
      </c>
      <c r="X30">
        <f t="shared" si="20"/>
        <v>33</v>
      </c>
      <c r="Y30">
        <f t="shared" si="21"/>
        <v>138</v>
      </c>
      <c r="Z30">
        <f t="shared" si="22"/>
        <v>18</v>
      </c>
      <c r="AB30" s="13">
        <v>7</v>
      </c>
      <c r="AC30" s="13">
        <v>60</v>
      </c>
      <c r="AD30" s="13">
        <v>3</v>
      </c>
      <c r="AE30" s="13">
        <v>18</v>
      </c>
      <c r="AF30" s="13">
        <v>2</v>
      </c>
      <c r="AG30">
        <f t="shared" si="23"/>
        <v>48</v>
      </c>
      <c r="AH30">
        <f t="shared" si="24"/>
        <v>138</v>
      </c>
      <c r="AI30">
        <f t="shared" si="25"/>
        <v>15</v>
      </c>
      <c r="AK30">
        <f t="shared" si="26"/>
        <v>44</v>
      </c>
      <c r="AL30" s="10">
        <f t="shared" si="16"/>
        <v>1.8333333333333333</v>
      </c>
    </row>
    <row r="31" spans="1:43">
      <c r="A31" t="s">
        <v>39</v>
      </c>
      <c r="B31">
        <v>53</v>
      </c>
      <c r="C31">
        <v>28</v>
      </c>
      <c r="D31">
        <v>1</v>
      </c>
      <c r="E31">
        <v>0</v>
      </c>
      <c r="F31">
        <v>8</v>
      </c>
      <c r="G31">
        <v>1</v>
      </c>
      <c r="H31">
        <f t="shared" si="17"/>
        <v>91</v>
      </c>
      <c r="J31" s="13">
        <v>47</v>
      </c>
      <c r="K31" s="13">
        <v>28</v>
      </c>
      <c r="L31" s="13">
        <v>0</v>
      </c>
      <c r="M31" s="13">
        <v>0</v>
      </c>
      <c r="N31" s="13">
        <v>5</v>
      </c>
      <c r="O31">
        <f t="shared" si="18"/>
        <v>11</v>
      </c>
      <c r="P31">
        <f t="shared" si="19"/>
        <v>91</v>
      </c>
      <c r="Q31">
        <f t="shared" si="27"/>
        <v>10</v>
      </c>
      <c r="S31" s="13">
        <v>35</v>
      </c>
      <c r="T31" s="13">
        <v>28</v>
      </c>
      <c r="U31" s="13">
        <v>0</v>
      </c>
      <c r="V31" s="13">
        <v>0</v>
      </c>
      <c r="W31" s="13">
        <v>5</v>
      </c>
      <c r="X31">
        <f t="shared" si="20"/>
        <v>23</v>
      </c>
      <c r="Y31">
        <f t="shared" si="21"/>
        <v>91</v>
      </c>
      <c r="Z31">
        <f t="shared" si="22"/>
        <v>12</v>
      </c>
      <c r="AB31" s="13">
        <v>30</v>
      </c>
      <c r="AC31" s="13">
        <v>28</v>
      </c>
      <c r="AD31" s="13">
        <v>0</v>
      </c>
      <c r="AE31" s="13">
        <v>0</v>
      </c>
      <c r="AF31" s="13">
        <v>5</v>
      </c>
      <c r="AG31">
        <f t="shared" si="23"/>
        <v>28</v>
      </c>
      <c r="AH31">
        <f t="shared" si="24"/>
        <v>91</v>
      </c>
      <c r="AI31">
        <f t="shared" si="25"/>
        <v>5</v>
      </c>
      <c r="AK31">
        <f t="shared" si="26"/>
        <v>27</v>
      </c>
      <c r="AL31" s="10">
        <f t="shared" si="16"/>
        <v>1.125</v>
      </c>
    </row>
    <row r="32" spans="1:43">
      <c r="A32" t="s">
        <v>40</v>
      </c>
      <c r="B32">
        <v>42</v>
      </c>
      <c r="C32">
        <v>116</v>
      </c>
      <c r="D32">
        <v>10</v>
      </c>
      <c r="E32">
        <v>24</v>
      </c>
      <c r="F32">
        <v>1</v>
      </c>
      <c r="G32">
        <v>2</v>
      </c>
      <c r="H32">
        <f t="shared" si="17"/>
        <v>195</v>
      </c>
      <c r="J32" s="13">
        <v>38</v>
      </c>
      <c r="K32" s="13">
        <v>116</v>
      </c>
      <c r="L32" s="13">
        <v>7</v>
      </c>
      <c r="M32" s="13">
        <v>20</v>
      </c>
      <c r="N32" s="13">
        <v>0</v>
      </c>
      <c r="O32">
        <f t="shared" si="18"/>
        <v>14</v>
      </c>
      <c r="P32">
        <f t="shared" si="19"/>
        <v>195</v>
      </c>
      <c r="Q32">
        <f t="shared" si="27"/>
        <v>12</v>
      </c>
      <c r="S32" s="13">
        <v>28</v>
      </c>
      <c r="T32" s="13">
        <v>85</v>
      </c>
      <c r="U32" s="13">
        <v>7</v>
      </c>
      <c r="V32" s="13">
        <v>20</v>
      </c>
      <c r="W32" s="13">
        <v>0</v>
      </c>
      <c r="X32">
        <f t="shared" si="20"/>
        <v>55</v>
      </c>
      <c r="Y32">
        <f t="shared" si="21"/>
        <v>195</v>
      </c>
      <c r="Z32">
        <f t="shared" si="22"/>
        <v>41</v>
      </c>
      <c r="AB32" s="13">
        <v>28</v>
      </c>
      <c r="AC32" s="13">
        <v>75</v>
      </c>
      <c r="AD32" s="13">
        <v>7</v>
      </c>
      <c r="AE32" s="13">
        <v>20</v>
      </c>
      <c r="AF32" s="13">
        <v>0</v>
      </c>
      <c r="AG32">
        <f t="shared" si="23"/>
        <v>65</v>
      </c>
      <c r="AH32">
        <f t="shared" si="24"/>
        <v>195</v>
      </c>
      <c r="AI32">
        <f t="shared" si="25"/>
        <v>10</v>
      </c>
      <c r="AK32">
        <f t="shared" si="26"/>
        <v>63</v>
      </c>
      <c r="AL32" s="10">
        <f t="shared" si="16"/>
        <v>2.625</v>
      </c>
    </row>
    <row r="33" spans="1:41">
      <c r="A33" t="s">
        <v>41</v>
      </c>
      <c r="B33">
        <v>57</v>
      </c>
      <c r="C33">
        <v>88</v>
      </c>
      <c r="D33">
        <v>8</v>
      </c>
      <c r="E33">
        <v>18</v>
      </c>
      <c r="F33">
        <v>6</v>
      </c>
      <c r="G33">
        <v>2</v>
      </c>
      <c r="H33">
        <f t="shared" si="17"/>
        <v>179</v>
      </c>
      <c r="J33" s="13">
        <v>54</v>
      </c>
      <c r="K33" s="13">
        <v>88</v>
      </c>
      <c r="L33" s="13">
        <v>6</v>
      </c>
      <c r="M33" s="13">
        <v>15</v>
      </c>
      <c r="N33" s="13">
        <v>5</v>
      </c>
      <c r="O33">
        <f t="shared" si="18"/>
        <v>11</v>
      </c>
      <c r="P33">
        <f t="shared" si="19"/>
        <v>179</v>
      </c>
      <c r="Q33">
        <f t="shared" si="27"/>
        <v>9</v>
      </c>
      <c r="S33" s="13">
        <v>40</v>
      </c>
      <c r="T33" s="13">
        <v>62</v>
      </c>
      <c r="U33" s="13">
        <v>6</v>
      </c>
      <c r="V33" s="13">
        <v>15</v>
      </c>
      <c r="W33" s="13">
        <v>5</v>
      </c>
      <c r="X33">
        <f t="shared" si="20"/>
        <v>51</v>
      </c>
      <c r="Y33">
        <f t="shared" si="21"/>
        <v>179</v>
      </c>
      <c r="Z33">
        <f t="shared" si="22"/>
        <v>40</v>
      </c>
      <c r="AB33" s="13">
        <v>30</v>
      </c>
      <c r="AC33" s="13">
        <v>52</v>
      </c>
      <c r="AD33" s="13">
        <v>6</v>
      </c>
      <c r="AE33" s="13">
        <v>15</v>
      </c>
      <c r="AF33" s="13">
        <v>5</v>
      </c>
      <c r="AG33">
        <f t="shared" si="23"/>
        <v>71</v>
      </c>
      <c r="AH33">
        <f t="shared" si="24"/>
        <v>179</v>
      </c>
      <c r="AI33">
        <f t="shared" si="25"/>
        <v>20</v>
      </c>
      <c r="AK33">
        <f t="shared" si="26"/>
        <v>69</v>
      </c>
      <c r="AL33" s="10">
        <f t="shared" si="16"/>
        <v>2.875</v>
      </c>
    </row>
    <row r="34" spans="1:41">
      <c r="A34" t="s">
        <v>42</v>
      </c>
      <c r="B34">
        <v>7</v>
      </c>
      <c r="C34">
        <v>40</v>
      </c>
      <c r="D34">
        <v>6</v>
      </c>
      <c r="E34">
        <v>20</v>
      </c>
      <c r="F34">
        <v>5</v>
      </c>
      <c r="G34">
        <v>6</v>
      </c>
      <c r="H34">
        <f t="shared" si="17"/>
        <v>84</v>
      </c>
      <c r="J34" s="13">
        <v>5</v>
      </c>
      <c r="K34" s="13">
        <v>40</v>
      </c>
      <c r="L34" s="13">
        <v>5</v>
      </c>
      <c r="M34" s="13">
        <v>18</v>
      </c>
      <c r="N34" s="13">
        <v>4</v>
      </c>
      <c r="O34">
        <f t="shared" si="18"/>
        <v>12</v>
      </c>
      <c r="P34">
        <f t="shared" si="19"/>
        <v>84</v>
      </c>
      <c r="Q34">
        <f t="shared" si="27"/>
        <v>6</v>
      </c>
      <c r="S34" s="13">
        <v>4</v>
      </c>
      <c r="T34" s="13">
        <v>35</v>
      </c>
      <c r="U34" s="13">
        <v>5</v>
      </c>
      <c r="V34" s="13">
        <v>18</v>
      </c>
      <c r="W34" s="13">
        <v>4</v>
      </c>
      <c r="X34">
        <f t="shared" si="20"/>
        <v>18</v>
      </c>
      <c r="Y34">
        <f t="shared" si="21"/>
        <v>84</v>
      </c>
      <c r="Z34">
        <f t="shared" si="22"/>
        <v>6</v>
      </c>
      <c r="AB34" s="13">
        <v>2</v>
      </c>
      <c r="AC34" s="13">
        <v>25</v>
      </c>
      <c r="AD34" s="13">
        <v>5</v>
      </c>
      <c r="AE34" s="13">
        <v>18</v>
      </c>
      <c r="AF34" s="13">
        <v>4</v>
      </c>
      <c r="AG34">
        <f t="shared" si="23"/>
        <v>30</v>
      </c>
      <c r="AH34">
        <f t="shared" si="24"/>
        <v>84</v>
      </c>
      <c r="AI34">
        <f t="shared" si="25"/>
        <v>12</v>
      </c>
      <c r="AK34">
        <f t="shared" si="26"/>
        <v>24</v>
      </c>
      <c r="AL34" s="10">
        <f t="shared" si="16"/>
        <v>1</v>
      </c>
    </row>
    <row r="35" spans="1:41">
      <c r="A35" t="s">
        <v>43</v>
      </c>
      <c r="B35">
        <v>13</v>
      </c>
      <c r="C35">
        <v>18</v>
      </c>
      <c r="D35">
        <v>1</v>
      </c>
      <c r="E35">
        <v>5</v>
      </c>
      <c r="F35">
        <v>0</v>
      </c>
      <c r="G35">
        <v>4</v>
      </c>
      <c r="H35">
        <f t="shared" si="17"/>
        <v>41</v>
      </c>
      <c r="J35" s="13">
        <v>11</v>
      </c>
      <c r="K35" s="13">
        <v>18</v>
      </c>
      <c r="L35" s="13">
        <v>0</v>
      </c>
      <c r="M35" s="13">
        <v>4</v>
      </c>
      <c r="N35" s="13">
        <v>0</v>
      </c>
      <c r="O35">
        <f t="shared" si="18"/>
        <v>8</v>
      </c>
      <c r="P35">
        <f t="shared" si="19"/>
        <v>41</v>
      </c>
      <c r="Q35">
        <f t="shared" si="27"/>
        <v>4</v>
      </c>
      <c r="S35" s="13">
        <v>8</v>
      </c>
      <c r="T35" s="13">
        <v>15</v>
      </c>
      <c r="U35" s="13">
        <v>0</v>
      </c>
      <c r="V35" s="13">
        <v>4</v>
      </c>
      <c r="W35" s="13">
        <v>0</v>
      </c>
      <c r="X35">
        <f t="shared" si="20"/>
        <v>14</v>
      </c>
      <c r="Y35">
        <f t="shared" si="21"/>
        <v>41</v>
      </c>
      <c r="Z35">
        <f t="shared" si="22"/>
        <v>6</v>
      </c>
      <c r="AB35" s="13">
        <v>5</v>
      </c>
      <c r="AC35" s="13">
        <v>15</v>
      </c>
      <c r="AD35" s="13">
        <v>0</v>
      </c>
      <c r="AE35" s="13">
        <v>4</v>
      </c>
      <c r="AF35" s="13">
        <v>0</v>
      </c>
      <c r="AG35">
        <f t="shared" si="23"/>
        <v>17</v>
      </c>
      <c r="AH35">
        <f t="shared" si="24"/>
        <v>41</v>
      </c>
      <c r="AI35">
        <f t="shared" si="25"/>
        <v>3</v>
      </c>
      <c r="AK35">
        <f t="shared" si="26"/>
        <v>13</v>
      </c>
      <c r="AL35" s="10">
        <f t="shared" si="16"/>
        <v>0.54166666666666663</v>
      </c>
    </row>
    <row r="36" spans="1:41">
      <c r="A36" t="s">
        <v>44</v>
      </c>
      <c r="B36">
        <v>0</v>
      </c>
      <c r="C36">
        <v>21</v>
      </c>
      <c r="D36">
        <v>0</v>
      </c>
      <c r="E36">
        <v>0</v>
      </c>
      <c r="F36">
        <v>0</v>
      </c>
      <c r="G36">
        <v>3</v>
      </c>
      <c r="H36">
        <f t="shared" si="17"/>
        <v>24</v>
      </c>
      <c r="J36" s="13">
        <v>0</v>
      </c>
      <c r="K36" s="13">
        <v>20</v>
      </c>
      <c r="L36" s="13">
        <v>0</v>
      </c>
      <c r="M36" s="13">
        <v>0</v>
      </c>
      <c r="N36" s="13">
        <v>0</v>
      </c>
      <c r="O36">
        <f t="shared" si="18"/>
        <v>4</v>
      </c>
      <c r="P36">
        <f t="shared" si="19"/>
        <v>24</v>
      </c>
      <c r="Q36">
        <f t="shared" si="27"/>
        <v>1</v>
      </c>
      <c r="S36" s="13">
        <v>0</v>
      </c>
      <c r="T36" s="13">
        <v>15</v>
      </c>
      <c r="U36" s="13">
        <v>0</v>
      </c>
      <c r="V36" s="13">
        <v>0</v>
      </c>
      <c r="W36" s="13">
        <v>0</v>
      </c>
      <c r="X36">
        <f t="shared" si="20"/>
        <v>9</v>
      </c>
      <c r="Y36">
        <f t="shared" si="21"/>
        <v>24</v>
      </c>
      <c r="Z36">
        <f t="shared" si="22"/>
        <v>5</v>
      </c>
      <c r="AB36" s="13">
        <v>0</v>
      </c>
      <c r="AC36" s="13">
        <v>11</v>
      </c>
      <c r="AD36" s="13">
        <v>0</v>
      </c>
      <c r="AE36" s="13">
        <v>0</v>
      </c>
      <c r="AF36" s="13">
        <v>0</v>
      </c>
      <c r="AG36">
        <f t="shared" si="23"/>
        <v>13</v>
      </c>
      <c r="AH36">
        <f t="shared" si="24"/>
        <v>24</v>
      </c>
      <c r="AI36">
        <f t="shared" si="25"/>
        <v>4</v>
      </c>
      <c r="AK36">
        <f t="shared" si="26"/>
        <v>10</v>
      </c>
      <c r="AL36" s="10">
        <f t="shared" si="16"/>
        <v>0.41666666666666669</v>
      </c>
      <c r="AN36">
        <f>AK36</f>
        <v>10</v>
      </c>
    </row>
    <row r="37" spans="1:41">
      <c r="A37" t="s">
        <v>45</v>
      </c>
      <c r="B37">
        <v>3</v>
      </c>
      <c r="C37">
        <v>11</v>
      </c>
      <c r="D37">
        <v>2</v>
      </c>
      <c r="E37">
        <v>4</v>
      </c>
      <c r="F37">
        <v>1</v>
      </c>
      <c r="G37">
        <v>3</v>
      </c>
      <c r="H37">
        <f t="shared" si="17"/>
        <v>24</v>
      </c>
      <c r="J37" s="13">
        <v>2</v>
      </c>
      <c r="K37" s="13">
        <v>11</v>
      </c>
      <c r="L37" s="13">
        <v>1</v>
      </c>
      <c r="M37" s="13">
        <v>3</v>
      </c>
      <c r="N37" s="13">
        <v>0</v>
      </c>
      <c r="O37">
        <f t="shared" si="18"/>
        <v>7</v>
      </c>
      <c r="P37">
        <f t="shared" si="19"/>
        <v>24</v>
      </c>
      <c r="Q37">
        <f t="shared" si="27"/>
        <v>4</v>
      </c>
      <c r="S37" s="13">
        <v>0</v>
      </c>
      <c r="T37" s="13">
        <v>11</v>
      </c>
      <c r="U37" s="13">
        <v>1</v>
      </c>
      <c r="V37" s="13">
        <v>3</v>
      </c>
      <c r="W37" s="13">
        <v>0</v>
      </c>
      <c r="X37">
        <f t="shared" si="20"/>
        <v>9</v>
      </c>
      <c r="Y37">
        <f t="shared" si="21"/>
        <v>24</v>
      </c>
      <c r="Z37">
        <f t="shared" si="22"/>
        <v>2</v>
      </c>
      <c r="AB37" s="13">
        <v>0</v>
      </c>
      <c r="AC37" s="13">
        <v>11</v>
      </c>
      <c r="AD37" s="13">
        <v>1</v>
      </c>
      <c r="AE37" s="13">
        <v>3</v>
      </c>
      <c r="AF37" s="13">
        <v>0</v>
      </c>
      <c r="AG37">
        <f t="shared" si="23"/>
        <v>9</v>
      </c>
      <c r="AH37">
        <f t="shared" si="24"/>
        <v>24</v>
      </c>
      <c r="AI37">
        <f t="shared" si="25"/>
        <v>0</v>
      </c>
      <c r="AK37">
        <f t="shared" si="26"/>
        <v>6</v>
      </c>
      <c r="AL37" s="10">
        <f t="shared" si="16"/>
        <v>0.25</v>
      </c>
    </row>
    <row r="38" spans="1:41">
      <c r="A38" t="s">
        <v>46</v>
      </c>
      <c r="B38">
        <v>10</v>
      </c>
      <c r="C38">
        <v>100</v>
      </c>
      <c r="D38">
        <v>1</v>
      </c>
      <c r="E38">
        <v>4</v>
      </c>
      <c r="F38">
        <v>2</v>
      </c>
      <c r="G38">
        <v>2</v>
      </c>
      <c r="H38">
        <f t="shared" si="17"/>
        <v>119</v>
      </c>
      <c r="J38" s="13">
        <v>9</v>
      </c>
      <c r="K38" s="13">
        <v>100</v>
      </c>
      <c r="L38" s="13">
        <v>0</v>
      </c>
      <c r="M38" s="13">
        <v>3</v>
      </c>
      <c r="N38" s="13">
        <v>1</v>
      </c>
      <c r="O38">
        <f t="shared" si="18"/>
        <v>6</v>
      </c>
      <c r="P38">
        <f t="shared" si="19"/>
        <v>119</v>
      </c>
      <c r="Q38">
        <f t="shared" si="27"/>
        <v>4</v>
      </c>
      <c r="S38" s="13">
        <v>5</v>
      </c>
      <c r="T38" s="13">
        <v>85</v>
      </c>
      <c r="U38" s="13">
        <v>0</v>
      </c>
      <c r="V38" s="13">
        <v>3</v>
      </c>
      <c r="W38" s="13">
        <v>1</v>
      </c>
      <c r="X38">
        <f t="shared" si="20"/>
        <v>25</v>
      </c>
      <c r="Y38">
        <f t="shared" si="21"/>
        <v>119</v>
      </c>
      <c r="Z38">
        <f t="shared" si="22"/>
        <v>19</v>
      </c>
      <c r="AB38" s="13">
        <v>3</v>
      </c>
      <c r="AC38" s="13">
        <v>70</v>
      </c>
      <c r="AD38" s="13">
        <v>0</v>
      </c>
      <c r="AE38" s="13">
        <v>3</v>
      </c>
      <c r="AF38" s="13">
        <v>1</v>
      </c>
      <c r="AG38">
        <f t="shared" si="23"/>
        <v>42</v>
      </c>
      <c r="AH38">
        <f t="shared" si="24"/>
        <v>119</v>
      </c>
      <c r="AI38">
        <f t="shared" si="25"/>
        <v>17</v>
      </c>
      <c r="AK38">
        <f t="shared" si="26"/>
        <v>40</v>
      </c>
      <c r="AL38" s="10">
        <f t="shared" si="16"/>
        <v>1.6666666666666667</v>
      </c>
      <c r="AN38">
        <f>AK38</f>
        <v>40</v>
      </c>
    </row>
    <row r="39" spans="1:41">
      <c r="A39" t="s">
        <v>47</v>
      </c>
      <c r="B39">
        <v>0</v>
      </c>
      <c r="C39">
        <v>12</v>
      </c>
      <c r="D39">
        <v>0</v>
      </c>
      <c r="E39">
        <v>0</v>
      </c>
      <c r="F39">
        <v>0</v>
      </c>
      <c r="G39">
        <v>0</v>
      </c>
      <c r="H39">
        <f t="shared" si="17"/>
        <v>12</v>
      </c>
      <c r="J39" s="13">
        <v>0</v>
      </c>
      <c r="K39" s="13">
        <v>11</v>
      </c>
      <c r="L39" s="13">
        <v>0</v>
      </c>
      <c r="M39" s="13">
        <v>0</v>
      </c>
      <c r="N39" s="13">
        <v>0</v>
      </c>
      <c r="O39">
        <f t="shared" si="18"/>
        <v>1</v>
      </c>
      <c r="P39">
        <f t="shared" si="19"/>
        <v>12</v>
      </c>
      <c r="Q39">
        <f t="shared" si="27"/>
        <v>1</v>
      </c>
      <c r="S39" s="13">
        <v>0</v>
      </c>
      <c r="T39" s="13">
        <v>11</v>
      </c>
      <c r="U39" s="13">
        <v>0</v>
      </c>
      <c r="V39" s="13">
        <v>0</v>
      </c>
      <c r="W39" s="13">
        <v>0</v>
      </c>
      <c r="X39">
        <f t="shared" si="20"/>
        <v>1</v>
      </c>
      <c r="Y39">
        <f t="shared" si="21"/>
        <v>12</v>
      </c>
      <c r="Z39">
        <f t="shared" si="22"/>
        <v>0</v>
      </c>
      <c r="AB39" s="13">
        <v>0</v>
      </c>
      <c r="AC39" s="13">
        <v>11</v>
      </c>
      <c r="AD39" s="13">
        <v>0</v>
      </c>
      <c r="AE39" s="13">
        <v>0</v>
      </c>
      <c r="AF39" s="13">
        <v>0</v>
      </c>
      <c r="AG39">
        <f t="shared" si="23"/>
        <v>1</v>
      </c>
      <c r="AH39">
        <f t="shared" si="24"/>
        <v>12</v>
      </c>
      <c r="AI39">
        <f t="shared" si="25"/>
        <v>0</v>
      </c>
      <c r="AK39">
        <f t="shared" si="26"/>
        <v>1</v>
      </c>
      <c r="AL39" s="10">
        <f t="shared" si="16"/>
        <v>4.1666666666666664E-2</v>
      </c>
    </row>
    <row r="40" spans="1:41">
      <c r="A40" t="s">
        <v>15</v>
      </c>
      <c r="B40">
        <v>25</v>
      </c>
      <c r="C40">
        <v>40</v>
      </c>
      <c r="D40">
        <v>1</v>
      </c>
      <c r="E40">
        <v>4</v>
      </c>
      <c r="F40">
        <v>0</v>
      </c>
      <c r="G40">
        <v>118</v>
      </c>
      <c r="H40">
        <f t="shared" si="17"/>
        <v>188</v>
      </c>
      <c r="J40" s="13">
        <v>24</v>
      </c>
      <c r="K40" s="13">
        <v>40</v>
      </c>
      <c r="L40" s="13">
        <v>0</v>
      </c>
      <c r="M40" s="13">
        <v>3</v>
      </c>
      <c r="N40" s="13">
        <v>0</v>
      </c>
      <c r="O40">
        <f t="shared" si="18"/>
        <v>121</v>
      </c>
      <c r="P40">
        <f t="shared" si="19"/>
        <v>188</v>
      </c>
      <c r="Q40">
        <f t="shared" si="27"/>
        <v>3</v>
      </c>
      <c r="S40" s="13">
        <v>5</v>
      </c>
      <c r="T40" s="13">
        <v>30</v>
      </c>
      <c r="U40" s="13">
        <v>0</v>
      </c>
      <c r="V40" s="13">
        <v>3</v>
      </c>
      <c r="W40" s="13">
        <v>0</v>
      </c>
      <c r="X40">
        <f t="shared" si="20"/>
        <v>150</v>
      </c>
      <c r="Y40">
        <f t="shared" si="21"/>
        <v>188</v>
      </c>
      <c r="Z40">
        <f t="shared" si="22"/>
        <v>29</v>
      </c>
      <c r="AB40" s="13">
        <v>5</v>
      </c>
      <c r="AC40" s="13">
        <v>25</v>
      </c>
      <c r="AD40" s="13">
        <v>0</v>
      </c>
      <c r="AE40" s="13">
        <v>3</v>
      </c>
      <c r="AF40" s="13">
        <v>0</v>
      </c>
      <c r="AG40">
        <f t="shared" si="23"/>
        <v>155</v>
      </c>
      <c r="AH40">
        <f t="shared" si="24"/>
        <v>188</v>
      </c>
      <c r="AI40">
        <f t="shared" si="25"/>
        <v>5</v>
      </c>
      <c r="AK40">
        <f t="shared" si="26"/>
        <v>37</v>
      </c>
      <c r="AL40" s="10">
        <f t="shared" si="16"/>
        <v>1.5416666666666667</v>
      </c>
      <c r="AM40" s="10">
        <f>SUM(AL24:AL40)</f>
        <v>27.375000000000007</v>
      </c>
    </row>
    <row r="41" spans="1:41">
      <c r="A41" t="s">
        <v>86</v>
      </c>
      <c r="B41">
        <f t="shared" ref="B41:H41" si="28">SUM(B24:B40)</f>
        <v>490</v>
      </c>
      <c r="C41">
        <f t="shared" si="28"/>
        <v>1089</v>
      </c>
      <c r="D41">
        <f t="shared" si="28"/>
        <v>170</v>
      </c>
      <c r="E41">
        <f t="shared" si="28"/>
        <v>209</v>
      </c>
      <c r="F41">
        <f t="shared" si="28"/>
        <v>30</v>
      </c>
      <c r="G41">
        <f t="shared" si="28"/>
        <v>225</v>
      </c>
      <c r="H41">
        <f t="shared" si="28"/>
        <v>2213</v>
      </c>
      <c r="J41">
        <f t="shared" ref="J41:P41" si="29">SUM(J24:J40)</f>
        <v>446</v>
      </c>
      <c r="K41">
        <f t="shared" si="29"/>
        <v>1057</v>
      </c>
      <c r="L41">
        <f t="shared" si="29"/>
        <v>149</v>
      </c>
      <c r="M41">
        <f t="shared" si="29"/>
        <v>176</v>
      </c>
      <c r="N41">
        <f t="shared" si="29"/>
        <v>19</v>
      </c>
      <c r="O41">
        <f t="shared" si="29"/>
        <v>366</v>
      </c>
      <c r="P41">
        <f t="shared" si="29"/>
        <v>2213</v>
      </c>
      <c r="Q41">
        <f>SUM(Q24:Q40)</f>
        <v>141</v>
      </c>
      <c r="S41">
        <f t="shared" ref="S41:Y41" si="30">SUM(S24:S40)</f>
        <v>306</v>
      </c>
      <c r="T41">
        <f t="shared" si="30"/>
        <v>858</v>
      </c>
      <c r="U41">
        <f t="shared" si="30"/>
        <v>146</v>
      </c>
      <c r="V41">
        <f t="shared" si="30"/>
        <v>176</v>
      </c>
      <c r="W41">
        <f t="shared" si="30"/>
        <v>19</v>
      </c>
      <c r="X41">
        <f t="shared" si="30"/>
        <v>708</v>
      </c>
      <c r="Y41">
        <f t="shared" si="30"/>
        <v>2213</v>
      </c>
      <c r="Z41">
        <f>SUM(Z24:Z40)</f>
        <v>342</v>
      </c>
      <c r="AB41">
        <f t="shared" ref="AB41:AH41" si="31">SUM(AB24:AB40)</f>
        <v>253</v>
      </c>
      <c r="AC41">
        <f t="shared" si="31"/>
        <v>739</v>
      </c>
      <c r="AD41">
        <f t="shared" si="31"/>
        <v>146</v>
      </c>
      <c r="AE41">
        <f t="shared" si="31"/>
        <v>174</v>
      </c>
      <c r="AF41">
        <f t="shared" si="31"/>
        <v>19</v>
      </c>
      <c r="AG41">
        <f t="shared" si="31"/>
        <v>882</v>
      </c>
      <c r="AH41">
        <f t="shared" si="31"/>
        <v>2213</v>
      </c>
      <c r="AI41">
        <f>SUM(AI24:AI40)</f>
        <v>174</v>
      </c>
      <c r="AK41">
        <f>SUM(AK24:AK40)</f>
        <v>657</v>
      </c>
      <c r="AL41" s="10">
        <f>AK41/AM1</f>
        <v>27.375</v>
      </c>
      <c r="AN41">
        <f>SUM(AN24:AN40)</f>
        <v>324</v>
      </c>
      <c r="AO41" s="40">
        <f>AN41/(H25+H26+H28+H29+H36+H38+H32)</f>
        <v>0.25096824167312159</v>
      </c>
    </row>
    <row r="42" spans="1:41">
      <c r="I42" s="40">
        <f>(G25+G26+G28+G29+G32+G36+G38)/(H25+H26+H28+H29+H32+H36+H38)</f>
        <v>6.6615027110766847E-2</v>
      </c>
      <c r="Q42" s="40">
        <f>(O25+O26+O28+O29+O32+O36+O38)/(P25+P26+P28+P29+P32+P36+P38)</f>
        <v>0.12935708752904726</v>
      </c>
      <c r="Z42" s="40">
        <f>(X25+X26+X28+X29+X32+X36+X38)/(Y25+Y26+Y28+Y29+Y32+Y36+Y38)</f>
        <v>0.27033307513555382</v>
      </c>
      <c r="AI42" s="40">
        <f>(AG25+AG26+AG28+AG29+AG32+AG36+AG38)/(AH25+AH26+AH28+AH29+AH32+AH36+AH38)</f>
        <v>0.36638264910921764</v>
      </c>
    </row>
    <row r="43" spans="1:41" ht="45">
      <c r="A43" s="41" t="s">
        <v>87</v>
      </c>
      <c r="B43">
        <v>2016</v>
      </c>
      <c r="J43">
        <v>2020</v>
      </c>
      <c r="S43">
        <v>2030</v>
      </c>
      <c r="AB43">
        <v>2040</v>
      </c>
    </row>
    <row r="44" spans="1:41">
      <c r="B44" s="2" t="s">
        <v>10</v>
      </c>
      <c r="C44" s="2" t="s">
        <v>11</v>
      </c>
      <c r="D44" s="2" t="s">
        <v>12</v>
      </c>
      <c r="E44" s="2" t="s">
        <v>13</v>
      </c>
      <c r="F44" s="2" t="s">
        <v>14</v>
      </c>
      <c r="G44" s="2" t="s">
        <v>15</v>
      </c>
      <c r="H44" s="2" t="s">
        <v>18</v>
      </c>
      <c r="J44" s="2" t="s">
        <v>10</v>
      </c>
      <c r="K44" s="2" t="s">
        <v>11</v>
      </c>
      <c r="L44" s="2" t="s">
        <v>12</v>
      </c>
      <c r="M44" s="2" t="s">
        <v>13</v>
      </c>
      <c r="N44" s="2" t="s">
        <v>14</v>
      </c>
      <c r="O44" s="2" t="s">
        <v>15</v>
      </c>
      <c r="P44" s="2" t="s">
        <v>18</v>
      </c>
      <c r="Q44" s="2"/>
      <c r="S44" s="2" t="s">
        <v>10</v>
      </c>
      <c r="T44" s="2" t="s">
        <v>11</v>
      </c>
      <c r="U44" s="2" t="s">
        <v>12</v>
      </c>
      <c r="V44" s="2" t="s">
        <v>13</v>
      </c>
      <c r="W44" s="2" t="s">
        <v>14</v>
      </c>
      <c r="X44" s="2" t="s">
        <v>15</v>
      </c>
      <c r="Y44" s="2" t="s">
        <v>18</v>
      </c>
      <c r="Z44" s="2"/>
      <c r="AB44" s="2" t="s">
        <v>10</v>
      </c>
      <c r="AC44" s="2" t="s">
        <v>11</v>
      </c>
      <c r="AD44" s="2" t="s">
        <v>12</v>
      </c>
      <c r="AE44" s="2" t="s">
        <v>13</v>
      </c>
      <c r="AF44" s="2" t="s">
        <v>14</v>
      </c>
      <c r="AG44" s="2" t="s">
        <v>15</v>
      </c>
      <c r="AH44" s="2" t="s">
        <v>18</v>
      </c>
    </row>
    <row r="45" spans="1:41">
      <c r="A45" t="s">
        <v>30</v>
      </c>
      <c r="B45">
        <v>3</v>
      </c>
      <c r="C45">
        <v>2</v>
      </c>
      <c r="D45">
        <v>4</v>
      </c>
      <c r="E45">
        <v>8</v>
      </c>
      <c r="F45">
        <v>2</v>
      </c>
      <c r="G45">
        <v>1</v>
      </c>
      <c r="H45">
        <f>SUM(B45:G45)</f>
        <v>20</v>
      </c>
      <c r="J45" s="13">
        <v>2</v>
      </c>
      <c r="K45" s="13">
        <v>1</v>
      </c>
      <c r="L45" s="13">
        <v>3</v>
      </c>
      <c r="M45" s="13">
        <v>6</v>
      </c>
      <c r="N45" s="13">
        <v>1</v>
      </c>
      <c r="O45">
        <f t="shared" ref="O45:O61" si="32">H45-SUM(J45:N45)</f>
        <v>7</v>
      </c>
      <c r="P45">
        <f>SUM(J45:O45)</f>
        <v>20</v>
      </c>
      <c r="Q45">
        <f>O45-G45</f>
        <v>6</v>
      </c>
      <c r="S45" s="13">
        <v>0</v>
      </c>
      <c r="T45" s="13">
        <v>0</v>
      </c>
      <c r="U45" s="13">
        <v>0</v>
      </c>
      <c r="V45" s="13">
        <v>6</v>
      </c>
      <c r="W45" s="13">
        <v>1</v>
      </c>
      <c r="X45">
        <f t="shared" ref="X45:X61" si="33">P45-SUM(S45:W45)</f>
        <v>13</v>
      </c>
      <c r="Y45">
        <f>SUM(S45:X45)</f>
        <v>20</v>
      </c>
      <c r="Z45">
        <f>X45-O45</f>
        <v>6</v>
      </c>
      <c r="AB45" s="13">
        <v>0</v>
      </c>
      <c r="AC45" s="13">
        <v>0</v>
      </c>
      <c r="AD45" s="13">
        <v>0</v>
      </c>
      <c r="AE45" s="13">
        <v>4</v>
      </c>
      <c r="AF45" s="13">
        <v>1</v>
      </c>
      <c r="AG45">
        <f t="shared" ref="AG45:AG61" si="34">Y45-SUM(AB45:AF45)</f>
        <v>15</v>
      </c>
      <c r="AH45">
        <f t="shared" ref="AH45:AH61" si="35">SUM(AB45:AG45)</f>
        <v>20</v>
      </c>
      <c r="AI45">
        <f>AG45-X45</f>
        <v>2</v>
      </c>
      <c r="AK45">
        <f>Q45+Z45+AI45</f>
        <v>14</v>
      </c>
      <c r="AL45" s="10">
        <f t="shared" ref="AL45:AL61" si="36">AK45/$AM$1</f>
        <v>0.58333333333333337</v>
      </c>
    </row>
    <row r="46" spans="1:41">
      <c r="A46" t="s">
        <v>32</v>
      </c>
      <c r="B46">
        <v>0</v>
      </c>
      <c r="C46">
        <v>188</v>
      </c>
      <c r="D46">
        <v>125</v>
      </c>
      <c r="E46">
        <v>23</v>
      </c>
      <c r="F46">
        <v>0</v>
      </c>
      <c r="G46">
        <v>6</v>
      </c>
      <c r="H46">
        <f t="shared" ref="H46:H61" si="37">SUM(B46:G46)</f>
        <v>342</v>
      </c>
      <c r="J46" s="13">
        <v>0</v>
      </c>
      <c r="K46" s="13">
        <v>182</v>
      </c>
      <c r="L46" s="13">
        <v>118</v>
      </c>
      <c r="M46" s="13">
        <v>20</v>
      </c>
      <c r="N46" s="13">
        <v>0</v>
      </c>
      <c r="O46">
        <f t="shared" si="32"/>
        <v>22</v>
      </c>
      <c r="P46">
        <f t="shared" ref="P46:P61" si="38">SUM(J46:O46)</f>
        <v>342</v>
      </c>
      <c r="Q46">
        <f>O46-G46</f>
        <v>16</v>
      </c>
      <c r="S46" s="13">
        <v>0</v>
      </c>
      <c r="T46" s="13">
        <v>170</v>
      </c>
      <c r="U46" s="13">
        <v>120</v>
      </c>
      <c r="V46" s="13">
        <v>20</v>
      </c>
      <c r="W46" s="13">
        <v>0</v>
      </c>
      <c r="X46">
        <f t="shared" si="33"/>
        <v>32</v>
      </c>
      <c r="Y46">
        <f t="shared" ref="Y46:Y61" si="39">SUM(S46:X46)</f>
        <v>342</v>
      </c>
      <c r="Z46">
        <f t="shared" ref="Z46:Z61" si="40">X46-O46</f>
        <v>10</v>
      </c>
      <c r="AB46" s="13">
        <v>0</v>
      </c>
      <c r="AC46" s="13">
        <v>140</v>
      </c>
      <c r="AD46" s="13">
        <v>120</v>
      </c>
      <c r="AE46" s="13">
        <v>20</v>
      </c>
      <c r="AF46" s="13">
        <v>0</v>
      </c>
      <c r="AG46">
        <f t="shared" si="34"/>
        <v>62</v>
      </c>
      <c r="AH46">
        <f t="shared" si="35"/>
        <v>342</v>
      </c>
      <c r="AI46">
        <f t="shared" ref="AI46:AI61" si="41">AG46-X46</f>
        <v>30</v>
      </c>
      <c r="AK46">
        <f t="shared" ref="AK46:AK61" si="42">Q46+Z46+AI46</f>
        <v>56</v>
      </c>
      <c r="AL46" s="10">
        <f t="shared" si="36"/>
        <v>2.3333333333333335</v>
      </c>
      <c r="AN46">
        <f>AK46</f>
        <v>56</v>
      </c>
    </row>
    <row r="47" spans="1:41">
      <c r="A47" t="s">
        <v>34</v>
      </c>
      <c r="B47">
        <v>13</v>
      </c>
      <c r="C47">
        <v>60</v>
      </c>
      <c r="D47">
        <v>1</v>
      </c>
      <c r="E47">
        <v>30</v>
      </c>
      <c r="F47">
        <v>0</v>
      </c>
      <c r="G47">
        <v>9</v>
      </c>
      <c r="H47">
        <f t="shared" si="37"/>
        <v>113</v>
      </c>
      <c r="J47" s="13">
        <v>10</v>
      </c>
      <c r="K47" s="13">
        <v>50</v>
      </c>
      <c r="L47" s="13">
        <v>0</v>
      </c>
      <c r="M47" s="13">
        <v>25</v>
      </c>
      <c r="N47" s="13">
        <v>0</v>
      </c>
      <c r="O47">
        <f t="shared" si="32"/>
        <v>28</v>
      </c>
      <c r="P47">
        <f t="shared" si="38"/>
        <v>113</v>
      </c>
      <c r="Q47">
        <f t="shared" ref="Q47:Q61" si="43">O47-G47</f>
        <v>19</v>
      </c>
      <c r="S47" s="13">
        <v>5</v>
      </c>
      <c r="T47" s="13">
        <v>30</v>
      </c>
      <c r="U47" s="13">
        <v>0</v>
      </c>
      <c r="V47" s="13">
        <v>25</v>
      </c>
      <c r="W47" s="13">
        <v>0</v>
      </c>
      <c r="X47">
        <f t="shared" si="33"/>
        <v>53</v>
      </c>
      <c r="Y47">
        <f t="shared" si="39"/>
        <v>113</v>
      </c>
      <c r="Z47">
        <f t="shared" si="40"/>
        <v>25</v>
      </c>
      <c r="AB47" s="13">
        <v>3</v>
      </c>
      <c r="AC47" s="13">
        <v>30</v>
      </c>
      <c r="AD47" s="13">
        <v>0</v>
      </c>
      <c r="AE47" s="13">
        <v>25</v>
      </c>
      <c r="AF47" s="13">
        <v>0</v>
      </c>
      <c r="AG47">
        <f t="shared" si="34"/>
        <v>55</v>
      </c>
      <c r="AH47">
        <f t="shared" si="35"/>
        <v>113</v>
      </c>
      <c r="AI47">
        <f t="shared" si="41"/>
        <v>2</v>
      </c>
      <c r="AK47">
        <f t="shared" si="42"/>
        <v>46</v>
      </c>
      <c r="AL47" s="10">
        <f t="shared" si="36"/>
        <v>1.9166666666666667</v>
      </c>
      <c r="AN47">
        <f>AK47</f>
        <v>46</v>
      </c>
    </row>
    <row r="48" spans="1:41">
      <c r="A48" t="s">
        <v>35</v>
      </c>
      <c r="B48">
        <v>27</v>
      </c>
      <c r="C48">
        <v>103</v>
      </c>
      <c r="D48">
        <v>5</v>
      </c>
      <c r="E48">
        <v>9</v>
      </c>
      <c r="F48">
        <v>1</v>
      </c>
      <c r="G48">
        <v>0</v>
      </c>
      <c r="H48">
        <f t="shared" si="37"/>
        <v>145</v>
      </c>
      <c r="J48" s="13">
        <v>22</v>
      </c>
      <c r="K48" s="13">
        <v>100</v>
      </c>
      <c r="L48" s="13">
        <v>4</v>
      </c>
      <c r="M48" s="13">
        <v>6</v>
      </c>
      <c r="N48" s="13">
        <v>1</v>
      </c>
      <c r="O48">
        <f t="shared" si="32"/>
        <v>12</v>
      </c>
      <c r="P48">
        <f t="shared" si="38"/>
        <v>145</v>
      </c>
      <c r="Q48">
        <f t="shared" si="43"/>
        <v>12</v>
      </c>
      <c r="S48" s="13">
        <v>6</v>
      </c>
      <c r="T48" s="13">
        <v>60</v>
      </c>
      <c r="U48" s="13">
        <v>4</v>
      </c>
      <c r="V48" s="13">
        <v>6</v>
      </c>
      <c r="W48" s="13">
        <v>1</v>
      </c>
      <c r="X48">
        <f t="shared" si="33"/>
        <v>68</v>
      </c>
      <c r="Y48">
        <f t="shared" si="39"/>
        <v>145</v>
      </c>
      <c r="Z48">
        <f>X48-O48</f>
        <v>56</v>
      </c>
      <c r="AB48" s="13">
        <v>3</v>
      </c>
      <c r="AC48" s="13">
        <v>40</v>
      </c>
      <c r="AD48" s="13">
        <v>4</v>
      </c>
      <c r="AE48" s="13">
        <v>6</v>
      </c>
      <c r="AF48" s="13">
        <v>1</v>
      </c>
      <c r="AG48">
        <f t="shared" si="34"/>
        <v>91</v>
      </c>
      <c r="AH48">
        <f t="shared" si="35"/>
        <v>145</v>
      </c>
      <c r="AI48">
        <f t="shared" si="41"/>
        <v>23</v>
      </c>
      <c r="AK48">
        <f t="shared" si="42"/>
        <v>91</v>
      </c>
      <c r="AL48" s="10">
        <f t="shared" si="36"/>
        <v>3.7916666666666665</v>
      </c>
    </row>
    <row r="49" spans="1:41">
      <c r="A49" t="s">
        <v>36</v>
      </c>
      <c r="B49">
        <v>3</v>
      </c>
      <c r="C49">
        <v>6</v>
      </c>
      <c r="D49">
        <v>0</v>
      </c>
      <c r="E49">
        <v>2</v>
      </c>
      <c r="F49">
        <v>0</v>
      </c>
      <c r="G49">
        <v>0</v>
      </c>
      <c r="H49">
        <f t="shared" si="37"/>
        <v>11</v>
      </c>
      <c r="J49" s="13">
        <v>2</v>
      </c>
      <c r="K49" s="13">
        <v>6</v>
      </c>
      <c r="L49" s="13">
        <v>0</v>
      </c>
      <c r="M49" s="13">
        <v>1</v>
      </c>
      <c r="N49" s="13">
        <v>0</v>
      </c>
      <c r="O49">
        <f>H49-SUM(J49:N49)</f>
        <v>2</v>
      </c>
      <c r="P49">
        <f t="shared" si="38"/>
        <v>11</v>
      </c>
      <c r="Q49">
        <f t="shared" si="43"/>
        <v>2</v>
      </c>
      <c r="S49" s="13">
        <v>2</v>
      </c>
      <c r="T49" s="13">
        <v>6</v>
      </c>
      <c r="U49" s="13">
        <v>0</v>
      </c>
      <c r="V49" s="13">
        <v>1</v>
      </c>
      <c r="W49" s="13">
        <v>0</v>
      </c>
      <c r="X49">
        <f t="shared" si="33"/>
        <v>2</v>
      </c>
      <c r="Y49">
        <f t="shared" si="39"/>
        <v>11</v>
      </c>
      <c r="Z49">
        <f t="shared" si="40"/>
        <v>0</v>
      </c>
      <c r="AB49" s="13">
        <v>1</v>
      </c>
      <c r="AC49" s="13">
        <v>6</v>
      </c>
      <c r="AD49" s="13"/>
      <c r="AE49" s="13">
        <v>1</v>
      </c>
      <c r="AF49" s="13">
        <v>0</v>
      </c>
      <c r="AG49">
        <f t="shared" si="34"/>
        <v>3</v>
      </c>
      <c r="AH49">
        <f t="shared" si="35"/>
        <v>11</v>
      </c>
      <c r="AI49">
        <f t="shared" si="41"/>
        <v>1</v>
      </c>
      <c r="AK49">
        <f t="shared" si="42"/>
        <v>3</v>
      </c>
      <c r="AL49" s="10">
        <f t="shared" si="36"/>
        <v>0.125</v>
      </c>
      <c r="AN49">
        <f>AK49</f>
        <v>3</v>
      </c>
    </row>
    <row r="50" spans="1:41">
      <c r="A50" t="s">
        <v>37</v>
      </c>
      <c r="B50">
        <v>215</v>
      </c>
      <c r="C50">
        <v>171</v>
      </c>
      <c r="D50">
        <v>0</v>
      </c>
      <c r="E50">
        <v>37</v>
      </c>
      <c r="F50">
        <v>0</v>
      </c>
      <c r="G50">
        <v>64</v>
      </c>
      <c r="H50">
        <f t="shared" si="37"/>
        <v>487</v>
      </c>
      <c r="J50" s="13">
        <v>185</v>
      </c>
      <c r="K50" s="13">
        <v>70</v>
      </c>
      <c r="L50" s="13">
        <v>0</v>
      </c>
      <c r="M50" s="13">
        <v>34</v>
      </c>
      <c r="N50" s="13">
        <v>0</v>
      </c>
      <c r="O50">
        <f>H50-SUM(J50:N50)</f>
        <v>198</v>
      </c>
      <c r="P50">
        <f t="shared" si="38"/>
        <v>487</v>
      </c>
      <c r="Q50">
        <f t="shared" si="43"/>
        <v>134</v>
      </c>
      <c r="S50" s="13">
        <v>130</v>
      </c>
      <c r="T50" s="13">
        <v>35</v>
      </c>
      <c r="U50" s="13">
        <v>0</v>
      </c>
      <c r="V50" s="13">
        <v>34</v>
      </c>
      <c r="W50" s="13">
        <v>0</v>
      </c>
      <c r="X50">
        <f t="shared" si="33"/>
        <v>288</v>
      </c>
      <c r="Y50">
        <f t="shared" si="39"/>
        <v>487</v>
      </c>
      <c r="Z50">
        <f t="shared" si="40"/>
        <v>90</v>
      </c>
      <c r="AB50" s="13">
        <v>110</v>
      </c>
      <c r="AC50" s="13">
        <v>30</v>
      </c>
      <c r="AD50" s="13">
        <v>0</v>
      </c>
      <c r="AE50" s="13">
        <v>34</v>
      </c>
      <c r="AF50" s="13">
        <v>0</v>
      </c>
      <c r="AG50">
        <f t="shared" si="34"/>
        <v>313</v>
      </c>
      <c r="AH50">
        <f t="shared" si="35"/>
        <v>487</v>
      </c>
      <c r="AI50">
        <f t="shared" si="41"/>
        <v>25</v>
      </c>
      <c r="AK50">
        <f t="shared" si="42"/>
        <v>249</v>
      </c>
      <c r="AL50" s="10">
        <f t="shared" si="36"/>
        <v>10.375</v>
      </c>
      <c r="AN50">
        <f>AK50</f>
        <v>249</v>
      </c>
    </row>
    <row r="51" spans="1:41">
      <c r="A51" t="s">
        <v>38</v>
      </c>
      <c r="B51">
        <v>19</v>
      </c>
      <c r="C51">
        <v>85</v>
      </c>
      <c r="D51">
        <v>5</v>
      </c>
      <c r="E51">
        <v>21</v>
      </c>
      <c r="F51">
        <v>4</v>
      </c>
      <c r="G51">
        <v>4</v>
      </c>
      <c r="H51">
        <f t="shared" si="37"/>
        <v>138</v>
      </c>
      <c r="J51" s="13">
        <v>17</v>
      </c>
      <c r="K51" s="13">
        <v>83</v>
      </c>
      <c r="L51" s="13">
        <v>3</v>
      </c>
      <c r="M51" s="13">
        <v>18</v>
      </c>
      <c r="N51" s="13">
        <v>2</v>
      </c>
      <c r="O51">
        <f t="shared" si="32"/>
        <v>15</v>
      </c>
      <c r="P51">
        <f t="shared" si="38"/>
        <v>138</v>
      </c>
      <c r="Q51">
        <f t="shared" si="43"/>
        <v>11</v>
      </c>
      <c r="S51" s="13">
        <v>12</v>
      </c>
      <c r="T51" s="13">
        <v>70</v>
      </c>
      <c r="U51" s="13">
        <v>3</v>
      </c>
      <c r="V51" s="13">
        <v>18</v>
      </c>
      <c r="W51" s="13">
        <v>2</v>
      </c>
      <c r="X51">
        <f t="shared" si="33"/>
        <v>33</v>
      </c>
      <c r="Y51">
        <f t="shared" si="39"/>
        <v>138</v>
      </c>
      <c r="Z51">
        <f t="shared" si="40"/>
        <v>18</v>
      </c>
      <c r="AB51" s="13">
        <v>7</v>
      </c>
      <c r="AC51" s="13">
        <v>60</v>
      </c>
      <c r="AD51" s="13">
        <v>3</v>
      </c>
      <c r="AE51" s="13">
        <v>18</v>
      </c>
      <c r="AF51" s="13">
        <v>2</v>
      </c>
      <c r="AG51">
        <f t="shared" si="34"/>
        <v>48</v>
      </c>
      <c r="AH51">
        <f t="shared" si="35"/>
        <v>138</v>
      </c>
      <c r="AI51">
        <f t="shared" si="41"/>
        <v>15</v>
      </c>
      <c r="AK51">
        <f t="shared" si="42"/>
        <v>44</v>
      </c>
      <c r="AL51" s="10">
        <f t="shared" si="36"/>
        <v>1.8333333333333333</v>
      </c>
    </row>
    <row r="52" spans="1:41">
      <c r="A52" t="s">
        <v>39</v>
      </c>
      <c r="B52">
        <v>53</v>
      </c>
      <c r="C52">
        <v>28</v>
      </c>
      <c r="D52">
        <v>1</v>
      </c>
      <c r="E52">
        <v>0</v>
      </c>
      <c r="F52">
        <v>8</v>
      </c>
      <c r="G52">
        <v>1</v>
      </c>
      <c r="H52">
        <f t="shared" si="37"/>
        <v>91</v>
      </c>
      <c r="J52" s="13">
        <v>47</v>
      </c>
      <c r="K52" s="13">
        <v>28</v>
      </c>
      <c r="L52" s="13">
        <v>0</v>
      </c>
      <c r="M52" s="13">
        <v>0</v>
      </c>
      <c r="N52" s="13">
        <v>5</v>
      </c>
      <c r="O52">
        <f t="shared" si="32"/>
        <v>11</v>
      </c>
      <c r="P52">
        <f t="shared" si="38"/>
        <v>91</v>
      </c>
      <c r="Q52">
        <f t="shared" si="43"/>
        <v>10</v>
      </c>
      <c r="S52" s="13">
        <v>35</v>
      </c>
      <c r="T52" s="13">
        <v>28</v>
      </c>
      <c r="U52" s="13">
        <v>0</v>
      </c>
      <c r="V52" s="13">
        <v>0</v>
      </c>
      <c r="W52" s="13">
        <v>5</v>
      </c>
      <c r="X52">
        <f t="shared" si="33"/>
        <v>23</v>
      </c>
      <c r="Y52">
        <f t="shared" si="39"/>
        <v>91</v>
      </c>
      <c r="Z52">
        <f t="shared" si="40"/>
        <v>12</v>
      </c>
      <c r="AB52" s="13">
        <v>30</v>
      </c>
      <c r="AC52" s="13">
        <v>28</v>
      </c>
      <c r="AD52" s="13">
        <v>0</v>
      </c>
      <c r="AE52" s="13">
        <v>0</v>
      </c>
      <c r="AF52" s="13">
        <v>5</v>
      </c>
      <c r="AG52">
        <f t="shared" si="34"/>
        <v>28</v>
      </c>
      <c r="AH52">
        <f t="shared" si="35"/>
        <v>91</v>
      </c>
      <c r="AI52">
        <f t="shared" si="41"/>
        <v>5</v>
      </c>
      <c r="AK52">
        <f t="shared" si="42"/>
        <v>27</v>
      </c>
      <c r="AL52" s="10">
        <f t="shared" si="36"/>
        <v>1.125</v>
      </c>
    </row>
    <row r="53" spans="1:41">
      <c r="A53" t="s">
        <v>40</v>
      </c>
      <c r="B53">
        <v>42</v>
      </c>
      <c r="C53">
        <v>116</v>
      </c>
      <c r="D53">
        <v>10</v>
      </c>
      <c r="E53">
        <v>24</v>
      </c>
      <c r="F53">
        <v>1</v>
      </c>
      <c r="G53">
        <v>2</v>
      </c>
      <c r="H53">
        <f t="shared" si="37"/>
        <v>195</v>
      </c>
      <c r="J53" s="13">
        <v>38</v>
      </c>
      <c r="K53" s="13">
        <v>116</v>
      </c>
      <c r="L53" s="13">
        <v>7</v>
      </c>
      <c r="M53" s="13">
        <v>20</v>
      </c>
      <c r="N53" s="13">
        <v>0</v>
      </c>
      <c r="O53">
        <f t="shared" si="32"/>
        <v>14</v>
      </c>
      <c r="P53">
        <f t="shared" si="38"/>
        <v>195</v>
      </c>
      <c r="Q53">
        <f t="shared" si="43"/>
        <v>12</v>
      </c>
      <c r="S53" s="13">
        <v>28</v>
      </c>
      <c r="T53" s="13">
        <v>85</v>
      </c>
      <c r="U53" s="13">
        <v>7</v>
      </c>
      <c r="V53" s="13">
        <v>20</v>
      </c>
      <c r="W53" s="13">
        <v>0</v>
      </c>
      <c r="X53">
        <f t="shared" si="33"/>
        <v>55</v>
      </c>
      <c r="Y53">
        <f t="shared" si="39"/>
        <v>195</v>
      </c>
      <c r="Z53">
        <f t="shared" si="40"/>
        <v>41</v>
      </c>
      <c r="AB53" s="13">
        <v>28</v>
      </c>
      <c r="AC53" s="13">
        <v>75</v>
      </c>
      <c r="AD53" s="13">
        <v>7</v>
      </c>
      <c r="AE53" s="13">
        <v>20</v>
      </c>
      <c r="AF53" s="13">
        <v>0</v>
      </c>
      <c r="AG53">
        <f t="shared" si="34"/>
        <v>65</v>
      </c>
      <c r="AH53">
        <f t="shared" si="35"/>
        <v>195</v>
      </c>
      <c r="AI53">
        <f t="shared" si="41"/>
        <v>10</v>
      </c>
      <c r="AK53">
        <f t="shared" si="42"/>
        <v>63</v>
      </c>
      <c r="AL53" s="10">
        <f t="shared" si="36"/>
        <v>2.625</v>
      </c>
    </row>
    <row r="54" spans="1:41">
      <c r="A54" t="s">
        <v>41</v>
      </c>
      <c r="B54">
        <v>57</v>
      </c>
      <c r="C54">
        <v>88</v>
      </c>
      <c r="D54">
        <v>8</v>
      </c>
      <c r="E54">
        <v>18</v>
      </c>
      <c r="F54">
        <v>6</v>
      </c>
      <c r="G54">
        <v>2</v>
      </c>
      <c r="H54">
        <f t="shared" si="37"/>
        <v>179</v>
      </c>
      <c r="J54" s="13">
        <v>50</v>
      </c>
      <c r="K54" s="13">
        <v>80</v>
      </c>
      <c r="L54" s="13">
        <v>6</v>
      </c>
      <c r="M54" s="13">
        <v>15</v>
      </c>
      <c r="N54" s="13">
        <v>5</v>
      </c>
      <c r="O54">
        <f t="shared" si="32"/>
        <v>23</v>
      </c>
      <c r="P54">
        <f t="shared" si="38"/>
        <v>179</v>
      </c>
      <c r="Q54">
        <f t="shared" si="43"/>
        <v>21</v>
      </c>
      <c r="S54" s="13">
        <v>30</v>
      </c>
      <c r="T54" s="13">
        <v>50</v>
      </c>
      <c r="U54" s="13">
        <v>6</v>
      </c>
      <c r="V54" s="13">
        <v>15</v>
      </c>
      <c r="W54" s="13">
        <v>5</v>
      </c>
      <c r="X54">
        <f t="shared" si="33"/>
        <v>73</v>
      </c>
      <c r="Y54">
        <f t="shared" si="39"/>
        <v>179</v>
      </c>
      <c r="Z54">
        <f t="shared" si="40"/>
        <v>50</v>
      </c>
      <c r="AB54" s="13">
        <v>15</v>
      </c>
      <c r="AC54" s="13">
        <v>45</v>
      </c>
      <c r="AD54" s="13">
        <v>6</v>
      </c>
      <c r="AE54" s="13">
        <v>15</v>
      </c>
      <c r="AF54" s="13">
        <v>5</v>
      </c>
      <c r="AG54">
        <f t="shared" si="34"/>
        <v>93</v>
      </c>
      <c r="AH54">
        <f t="shared" si="35"/>
        <v>179</v>
      </c>
      <c r="AI54">
        <f t="shared" si="41"/>
        <v>20</v>
      </c>
      <c r="AK54">
        <f t="shared" si="42"/>
        <v>91</v>
      </c>
      <c r="AL54" s="10">
        <f t="shared" si="36"/>
        <v>3.7916666666666665</v>
      </c>
    </row>
    <row r="55" spans="1:41">
      <c r="A55" t="s">
        <v>42</v>
      </c>
      <c r="B55">
        <v>7</v>
      </c>
      <c r="C55">
        <v>40</v>
      </c>
      <c r="D55">
        <v>6</v>
      </c>
      <c r="E55">
        <v>20</v>
      </c>
      <c r="F55">
        <v>5</v>
      </c>
      <c r="G55">
        <v>6</v>
      </c>
      <c r="H55">
        <f t="shared" si="37"/>
        <v>84</v>
      </c>
      <c r="J55" s="13">
        <v>5</v>
      </c>
      <c r="K55" s="13">
        <v>40</v>
      </c>
      <c r="L55" s="13">
        <v>5</v>
      </c>
      <c r="M55" s="13">
        <v>18</v>
      </c>
      <c r="N55" s="13">
        <v>4</v>
      </c>
      <c r="O55">
        <f t="shared" si="32"/>
        <v>12</v>
      </c>
      <c r="P55">
        <f t="shared" si="38"/>
        <v>84</v>
      </c>
      <c r="Q55">
        <f t="shared" si="43"/>
        <v>6</v>
      </c>
      <c r="S55" s="13">
        <v>4</v>
      </c>
      <c r="T55" s="13">
        <v>35</v>
      </c>
      <c r="U55" s="13">
        <v>5</v>
      </c>
      <c r="V55" s="13">
        <v>18</v>
      </c>
      <c r="W55" s="13">
        <v>4</v>
      </c>
      <c r="X55">
        <f t="shared" si="33"/>
        <v>18</v>
      </c>
      <c r="Y55">
        <f t="shared" si="39"/>
        <v>84</v>
      </c>
      <c r="Z55">
        <f t="shared" si="40"/>
        <v>6</v>
      </c>
      <c r="AB55" s="13">
        <v>2</v>
      </c>
      <c r="AC55" s="13">
        <v>25</v>
      </c>
      <c r="AD55" s="13">
        <v>5</v>
      </c>
      <c r="AE55" s="13">
        <v>18</v>
      </c>
      <c r="AF55" s="13">
        <v>4</v>
      </c>
      <c r="AG55">
        <f t="shared" si="34"/>
        <v>30</v>
      </c>
      <c r="AH55">
        <f t="shared" si="35"/>
        <v>84</v>
      </c>
      <c r="AI55">
        <f t="shared" si="41"/>
        <v>12</v>
      </c>
      <c r="AK55">
        <f t="shared" si="42"/>
        <v>24</v>
      </c>
      <c r="AL55" s="10">
        <f t="shared" si="36"/>
        <v>1</v>
      </c>
    </row>
    <row r="56" spans="1:41">
      <c r="A56" t="s">
        <v>43</v>
      </c>
      <c r="B56">
        <v>13</v>
      </c>
      <c r="C56">
        <v>18</v>
      </c>
      <c r="D56">
        <v>1</v>
      </c>
      <c r="E56">
        <v>5</v>
      </c>
      <c r="F56">
        <v>0</v>
      </c>
      <c r="G56">
        <v>4</v>
      </c>
      <c r="H56">
        <f t="shared" si="37"/>
        <v>41</v>
      </c>
      <c r="J56" s="13">
        <v>11</v>
      </c>
      <c r="K56" s="13">
        <v>18</v>
      </c>
      <c r="L56" s="13">
        <v>0</v>
      </c>
      <c r="M56" s="13">
        <v>4</v>
      </c>
      <c r="N56" s="13">
        <v>0</v>
      </c>
      <c r="O56">
        <f t="shared" si="32"/>
        <v>8</v>
      </c>
      <c r="P56">
        <f t="shared" si="38"/>
        <v>41</v>
      </c>
      <c r="Q56">
        <f t="shared" si="43"/>
        <v>4</v>
      </c>
      <c r="S56" s="13">
        <v>8</v>
      </c>
      <c r="T56" s="13">
        <v>15</v>
      </c>
      <c r="U56" s="13">
        <v>0</v>
      </c>
      <c r="V56" s="13">
        <v>4</v>
      </c>
      <c r="W56" s="13">
        <v>0</v>
      </c>
      <c r="X56">
        <f t="shared" si="33"/>
        <v>14</v>
      </c>
      <c r="Y56">
        <f t="shared" si="39"/>
        <v>41</v>
      </c>
      <c r="Z56">
        <f t="shared" si="40"/>
        <v>6</v>
      </c>
      <c r="AB56" s="13">
        <v>5</v>
      </c>
      <c r="AC56" s="13">
        <v>15</v>
      </c>
      <c r="AD56" s="13">
        <v>0</v>
      </c>
      <c r="AE56" s="13">
        <v>4</v>
      </c>
      <c r="AF56" s="13">
        <v>0</v>
      </c>
      <c r="AG56">
        <f t="shared" si="34"/>
        <v>17</v>
      </c>
      <c r="AH56">
        <f t="shared" si="35"/>
        <v>41</v>
      </c>
      <c r="AI56">
        <f t="shared" si="41"/>
        <v>3</v>
      </c>
      <c r="AK56">
        <f t="shared" si="42"/>
        <v>13</v>
      </c>
      <c r="AL56" s="10">
        <f t="shared" si="36"/>
        <v>0.54166666666666663</v>
      </c>
    </row>
    <row r="57" spans="1:41">
      <c r="A57" t="s">
        <v>44</v>
      </c>
      <c r="B57">
        <v>0</v>
      </c>
      <c r="C57">
        <v>21</v>
      </c>
      <c r="D57">
        <v>0</v>
      </c>
      <c r="E57">
        <v>0</v>
      </c>
      <c r="F57">
        <v>0</v>
      </c>
      <c r="G57">
        <v>3</v>
      </c>
      <c r="H57">
        <f t="shared" si="37"/>
        <v>24</v>
      </c>
      <c r="J57" s="13">
        <v>0</v>
      </c>
      <c r="K57" s="13">
        <v>20</v>
      </c>
      <c r="L57" s="13">
        <v>0</v>
      </c>
      <c r="M57" s="13">
        <v>0</v>
      </c>
      <c r="N57" s="13">
        <v>0</v>
      </c>
      <c r="O57">
        <f t="shared" si="32"/>
        <v>4</v>
      </c>
      <c r="P57">
        <f t="shared" si="38"/>
        <v>24</v>
      </c>
      <c r="Q57">
        <f t="shared" si="43"/>
        <v>1</v>
      </c>
      <c r="S57" s="13">
        <v>0</v>
      </c>
      <c r="T57" s="13">
        <v>15</v>
      </c>
      <c r="U57" s="13">
        <v>0</v>
      </c>
      <c r="V57" s="13">
        <v>0</v>
      </c>
      <c r="W57" s="13">
        <v>0</v>
      </c>
      <c r="X57">
        <f t="shared" si="33"/>
        <v>9</v>
      </c>
      <c r="Y57">
        <f t="shared" si="39"/>
        <v>24</v>
      </c>
      <c r="Z57">
        <f t="shared" si="40"/>
        <v>5</v>
      </c>
      <c r="AB57" s="13">
        <v>0</v>
      </c>
      <c r="AC57" s="13">
        <v>11</v>
      </c>
      <c r="AD57" s="13">
        <v>0</v>
      </c>
      <c r="AE57" s="13">
        <v>0</v>
      </c>
      <c r="AF57" s="13">
        <v>0</v>
      </c>
      <c r="AG57">
        <f t="shared" si="34"/>
        <v>13</v>
      </c>
      <c r="AH57">
        <f t="shared" si="35"/>
        <v>24</v>
      </c>
      <c r="AI57">
        <f t="shared" si="41"/>
        <v>4</v>
      </c>
      <c r="AK57">
        <f t="shared" si="42"/>
        <v>10</v>
      </c>
      <c r="AL57" s="10">
        <f t="shared" si="36"/>
        <v>0.41666666666666669</v>
      </c>
      <c r="AN57">
        <v>10</v>
      </c>
    </row>
    <row r="58" spans="1:41">
      <c r="A58" t="s">
        <v>45</v>
      </c>
      <c r="B58">
        <v>3</v>
      </c>
      <c r="C58">
        <v>11</v>
      </c>
      <c r="D58">
        <v>2</v>
      </c>
      <c r="E58">
        <v>4</v>
      </c>
      <c r="F58">
        <v>1</v>
      </c>
      <c r="G58">
        <v>3</v>
      </c>
      <c r="H58">
        <f t="shared" si="37"/>
        <v>24</v>
      </c>
      <c r="J58" s="13">
        <v>2</v>
      </c>
      <c r="K58" s="13">
        <v>11</v>
      </c>
      <c r="L58" s="13">
        <v>1</v>
      </c>
      <c r="M58" s="13">
        <v>3</v>
      </c>
      <c r="N58" s="13">
        <v>0</v>
      </c>
      <c r="O58">
        <f t="shared" si="32"/>
        <v>7</v>
      </c>
      <c r="P58">
        <f t="shared" si="38"/>
        <v>24</v>
      </c>
      <c r="Q58">
        <f t="shared" si="43"/>
        <v>4</v>
      </c>
      <c r="S58" s="13">
        <v>0</v>
      </c>
      <c r="T58" s="13">
        <v>11</v>
      </c>
      <c r="U58" s="13">
        <v>1</v>
      </c>
      <c r="V58" s="13">
        <v>3</v>
      </c>
      <c r="W58" s="13">
        <v>0</v>
      </c>
      <c r="X58">
        <f t="shared" si="33"/>
        <v>9</v>
      </c>
      <c r="Y58">
        <f t="shared" si="39"/>
        <v>24</v>
      </c>
      <c r="Z58">
        <f t="shared" si="40"/>
        <v>2</v>
      </c>
      <c r="AB58" s="13">
        <v>0</v>
      </c>
      <c r="AC58" s="13">
        <v>11</v>
      </c>
      <c r="AD58" s="13">
        <v>1</v>
      </c>
      <c r="AE58" s="13">
        <v>3</v>
      </c>
      <c r="AF58" s="13">
        <v>0</v>
      </c>
      <c r="AG58">
        <f t="shared" si="34"/>
        <v>9</v>
      </c>
      <c r="AH58">
        <f t="shared" si="35"/>
        <v>24</v>
      </c>
      <c r="AI58">
        <f t="shared" si="41"/>
        <v>0</v>
      </c>
      <c r="AK58">
        <f t="shared" si="42"/>
        <v>6</v>
      </c>
      <c r="AL58" s="10">
        <f t="shared" si="36"/>
        <v>0.25</v>
      </c>
    </row>
    <row r="59" spans="1:41">
      <c r="A59" t="s">
        <v>46</v>
      </c>
      <c r="B59">
        <v>10</v>
      </c>
      <c r="C59">
        <v>100</v>
      </c>
      <c r="D59">
        <v>1</v>
      </c>
      <c r="E59">
        <v>4</v>
      </c>
      <c r="F59">
        <v>2</v>
      </c>
      <c r="G59">
        <v>2</v>
      </c>
      <c r="H59">
        <f t="shared" si="37"/>
        <v>119</v>
      </c>
      <c r="J59" s="13">
        <v>9</v>
      </c>
      <c r="K59" s="13">
        <v>100</v>
      </c>
      <c r="L59" s="13">
        <v>0</v>
      </c>
      <c r="M59" s="13">
        <v>3</v>
      </c>
      <c r="N59" s="13">
        <v>1</v>
      </c>
      <c r="O59">
        <f t="shared" si="32"/>
        <v>6</v>
      </c>
      <c r="P59">
        <f t="shared" si="38"/>
        <v>119</v>
      </c>
      <c r="Q59">
        <f t="shared" si="43"/>
        <v>4</v>
      </c>
      <c r="S59" s="13">
        <v>5</v>
      </c>
      <c r="T59" s="13">
        <v>85</v>
      </c>
      <c r="U59" s="13">
        <v>0</v>
      </c>
      <c r="V59" s="13">
        <v>3</v>
      </c>
      <c r="W59" s="13">
        <v>1</v>
      </c>
      <c r="X59">
        <f t="shared" si="33"/>
        <v>25</v>
      </c>
      <c r="Y59">
        <f t="shared" si="39"/>
        <v>119</v>
      </c>
      <c r="Z59">
        <f t="shared" si="40"/>
        <v>19</v>
      </c>
      <c r="AB59" s="13">
        <v>3</v>
      </c>
      <c r="AC59" s="13">
        <v>70</v>
      </c>
      <c r="AD59" s="13">
        <v>0</v>
      </c>
      <c r="AE59" s="13">
        <v>3</v>
      </c>
      <c r="AF59" s="13">
        <v>1</v>
      </c>
      <c r="AG59">
        <f t="shared" si="34"/>
        <v>42</v>
      </c>
      <c r="AH59">
        <f t="shared" si="35"/>
        <v>119</v>
      </c>
      <c r="AI59">
        <f t="shared" si="41"/>
        <v>17</v>
      </c>
      <c r="AK59">
        <f t="shared" si="42"/>
        <v>40</v>
      </c>
      <c r="AL59" s="10">
        <f t="shared" si="36"/>
        <v>1.6666666666666667</v>
      </c>
      <c r="AN59">
        <v>40</v>
      </c>
    </row>
    <row r="60" spans="1:41">
      <c r="A60" t="s">
        <v>47</v>
      </c>
      <c r="B60">
        <v>0</v>
      </c>
      <c r="C60">
        <v>12</v>
      </c>
      <c r="D60">
        <v>0</v>
      </c>
      <c r="E60">
        <v>0</v>
      </c>
      <c r="F60">
        <v>0</v>
      </c>
      <c r="G60">
        <v>0</v>
      </c>
      <c r="H60">
        <f t="shared" si="37"/>
        <v>12</v>
      </c>
      <c r="J60" s="13">
        <v>0</v>
      </c>
      <c r="K60" s="13">
        <v>11</v>
      </c>
      <c r="L60" s="13">
        <v>0</v>
      </c>
      <c r="M60" s="13">
        <v>0</v>
      </c>
      <c r="N60" s="13">
        <v>0</v>
      </c>
      <c r="O60">
        <f t="shared" si="32"/>
        <v>1</v>
      </c>
      <c r="P60">
        <f t="shared" si="38"/>
        <v>12</v>
      </c>
      <c r="Q60">
        <f t="shared" si="43"/>
        <v>1</v>
      </c>
      <c r="S60" s="13">
        <v>0</v>
      </c>
      <c r="T60" s="13">
        <v>11</v>
      </c>
      <c r="U60" s="13">
        <v>0</v>
      </c>
      <c r="V60" s="13">
        <v>0</v>
      </c>
      <c r="W60" s="13">
        <v>0</v>
      </c>
      <c r="X60">
        <f t="shared" si="33"/>
        <v>1</v>
      </c>
      <c r="Y60">
        <f t="shared" si="39"/>
        <v>12</v>
      </c>
      <c r="Z60">
        <f t="shared" si="40"/>
        <v>0</v>
      </c>
      <c r="AB60" s="13">
        <v>0</v>
      </c>
      <c r="AC60" s="13">
        <v>11</v>
      </c>
      <c r="AD60" s="13">
        <v>0</v>
      </c>
      <c r="AE60" s="13">
        <v>0</v>
      </c>
      <c r="AF60" s="13">
        <v>0</v>
      </c>
      <c r="AG60">
        <f t="shared" si="34"/>
        <v>1</v>
      </c>
      <c r="AH60">
        <f t="shared" si="35"/>
        <v>12</v>
      </c>
      <c r="AI60">
        <f t="shared" si="41"/>
        <v>0</v>
      </c>
      <c r="AK60">
        <f t="shared" si="42"/>
        <v>1</v>
      </c>
      <c r="AL60" s="10">
        <f t="shared" si="36"/>
        <v>4.1666666666666664E-2</v>
      </c>
    </row>
    <row r="61" spans="1:41">
      <c r="A61" t="s">
        <v>15</v>
      </c>
      <c r="B61">
        <v>25</v>
      </c>
      <c r="C61">
        <v>40</v>
      </c>
      <c r="D61">
        <v>1</v>
      </c>
      <c r="E61">
        <v>4</v>
      </c>
      <c r="F61">
        <v>0</v>
      </c>
      <c r="G61">
        <v>118</v>
      </c>
      <c r="H61">
        <f t="shared" si="37"/>
        <v>188</v>
      </c>
      <c r="J61" s="13">
        <v>19</v>
      </c>
      <c r="K61" s="13">
        <v>30</v>
      </c>
      <c r="L61" s="13">
        <v>0</v>
      </c>
      <c r="M61" s="13">
        <v>3</v>
      </c>
      <c r="N61" s="13">
        <v>0</v>
      </c>
      <c r="O61">
        <f t="shared" si="32"/>
        <v>136</v>
      </c>
      <c r="P61">
        <f t="shared" si="38"/>
        <v>188</v>
      </c>
      <c r="Q61">
        <f t="shared" si="43"/>
        <v>18</v>
      </c>
      <c r="S61" s="13">
        <v>4</v>
      </c>
      <c r="T61" s="13">
        <v>25</v>
      </c>
      <c r="U61" s="13">
        <v>0</v>
      </c>
      <c r="V61" s="13">
        <v>3</v>
      </c>
      <c r="W61" s="13">
        <v>0</v>
      </c>
      <c r="X61">
        <f t="shared" si="33"/>
        <v>156</v>
      </c>
      <c r="Y61">
        <f t="shared" si="39"/>
        <v>188</v>
      </c>
      <c r="Z61">
        <f t="shared" si="40"/>
        <v>20</v>
      </c>
      <c r="AB61" s="13">
        <v>2</v>
      </c>
      <c r="AC61" s="13">
        <v>20</v>
      </c>
      <c r="AD61" s="13">
        <v>0</v>
      </c>
      <c r="AE61" s="13">
        <v>3</v>
      </c>
      <c r="AF61" s="13">
        <v>0</v>
      </c>
      <c r="AG61">
        <f t="shared" si="34"/>
        <v>163</v>
      </c>
      <c r="AH61">
        <f t="shared" si="35"/>
        <v>188</v>
      </c>
      <c r="AI61">
        <f t="shared" si="41"/>
        <v>7</v>
      </c>
      <c r="AK61">
        <f t="shared" si="42"/>
        <v>45</v>
      </c>
      <c r="AL61" s="10">
        <f t="shared" si="36"/>
        <v>1.875</v>
      </c>
      <c r="AM61" s="10">
        <f>SUM(AL45:AL61)</f>
        <v>34.291666666666664</v>
      </c>
    </row>
    <row r="62" spans="1:41">
      <c r="B62">
        <f t="shared" ref="B62:H62" si="44">SUM(B45:B61)</f>
        <v>490</v>
      </c>
      <c r="C62">
        <f t="shared" si="44"/>
        <v>1089</v>
      </c>
      <c r="D62">
        <f t="shared" si="44"/>
        <v>170</v>
      </c>
      <c r="E62">
        <f t="shared" si="44"/>
        <v>209</v>
      </c>
      <c r="F62">
        <f t="shared" si="44"/>
        <v>30</v>
      </c>
      <c r="G62">
        <f t="shared" si="44"/>
        <v>225</v>
      </c>
      <c r="H62">
        <f t="shared" si="44"/>
        <v>2213</v>
      </c>
      <c r="J62" s="39">
        <f>SUM(J45:J61)</f>
        <v>419</v>
      </c>
      <c r="K62" s="39">
        <f t="shared" ref="K62:N62" si="45">SUM(K45:K61)</f>
        <v>946</v>
      </c>
      <c r="L62" s="39">
        <f t="shared" si="45"/>
        <v>147</v>
      </c>
      <c r="M62" s="39">
        <f t="shared" si="45"/>
        <v>176</v>
      </c>
      <c r="N62" s="39">
        <f t="shared" si="45"/>
        <v>19</v>
      </c>
      <c r="O62">
        <f>SUM(O45:O61)</f>
        <v>506</v>
      </c>
      <c r="P62">
        <f>SUM(P45:P61)</f>
        <v>2213</v>
      </c>
      <c r="Q62">
        <f>SUM(Q45:Q61)</f>
        <v>281</v>
      </c>
      <c r="S62">
        <f t="shared" ref="S62:Y62" si="46">SUM(S45:S61)</f>
        <v>269</v>
      </c>
      <c r="T62">
        <f t="shared" si="46"/>
        <v>731</v>
      </c>
      <c r="U62">
        <f t="shared" si="46"/>
        <v>146</v>
      </c>
      <c r="V62">
        <f t="shared" si="46"/>
        <v>176</v>
      </c>
      <c r="W62">
        <f t="shared" si="46"/>
        <v>19</v>
      </c>
      <c r="X62">
        <f t="shared" si="46"/>
        <v>872</v>
      </c>
      <c r="Y62">
        <f t="shared" si="46"/>
        <v>2213</v>
      </c>
      <c r="Z62">
        <f>SUM(Z45:Z61)</f>
        <v>366</v>
      </c>
      <c r="AB62">
        <f t="shared" ref="AB62:AH62" si="47">SUM(AB45:AB61)</f>
        <v>209</v>
      </c>
      <c r="AC62">
        <f t="shared" si="47"/>
        <v>617</v>
      </c>
      <c r="AD62">
        <f t="shared" si="47"/>
        <v>146</v>
      </c>
      <c r="AE62">
        <f t="shared" si="47"/>
        <v>174</v>
      </c>
      <c r="AF62">
        <f t="shared" si="47"/>
        <v>19</v>
      </c>
      <c r="AG62">
        <f t="shared" si="47"/>
        <v>1048</v>
      </c>
      <c r="AH62">
        <f t="shared" si="47"/>
        <v>2213</v>
      </c>
      <c r="AI62">
        <v>176</v>
      </c>
      <c r="AK62">
        <f>SUM(AK45:AK61)</f>
        <v>823</v>
      </c>
      <c r="AL62" s="10">
        <f>AK62/AM1</f>
        <v>34.291666666666664</v>
      </c>
      <c r="AN62">
        <f>SUM(AN45:AN61)</f>
        <v>404</v>
      </c>
      <c r="AO62" s="40">
        <f>AN62/(H46+H47+H49+H50+H53+H57+H59)</f>
        <v>0.31293570875290472</v>
      </c>
    </row>
    <row r="63" spans="1:41">
      <c r="I63" s="40">
        <f>(G46+G47+G49+G50+G53+G57+G59)/(H46+H47+H49+H50+H53+H57+H59)</f>
        <v>6.6615027110766847E-2</v>
      </c>
      <c r="Q63" s="40">
        <v>2.81</v>
      </c>
      <c r="Z63" s="40">
        <f>(X46+X47+X49+X50+X53+X57+X59)/(Y46+Y47+Y49+Y50+Y53+Y57+Y59)</f>
        <v>0.35941130906274205</v>
      </c>
      <c r="AI63" s="40">
        <f>(AG46+AG47+AG49+AG50+AG53+AG57+AG59)/(AH46+AH47+AH49+AH50+AH53+AH57+AH59)</f>
        <v>0.42835011618900076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E924603E54B048A906A0405AF01704" ma:contentTypeVersion="8" ma:contentTypeDescription="Create a new document." ma:contentTypeScope="" ma:versionID="e2e96e6eef0311e4e6f82ae0f1b0ccd2">
  <xsd:schema xmlns:xsd="http://www.w3.org/2001/XMLSchema" xmlns:xs="http://www.w3.org/2001/XMLSchema" xmlns:p="http://schemas.microsoft.com/office/2006/metadata/properties" xmlns:ns2="13fa62b1-51ee-454f-a461-49bfaee09624" xmlns:ns3="2811592b-22f4-46d1-9c78-3e44a1c06d69" targetNamespace="http://schemas.microsoft.com/office/2006/metadata/properties" ma:root="true" ma:fieldsID="cf6c606bbd96ec49d894edce535ff810" ns2:_="" ns3:_="">
    <xsd:import namespace="13fa62b1-51ee-454f-a461-49bfaee09624"/>
    <xsd:import namespace="2811592b-22f4-46d1-9c78-3e44a1c06d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a62b1-51ee-454f-a461-49bfaee096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1592b-22f4-46d1-9c78-3e44a1c06d6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C8ED72-2E9F-48ED-A136-AAC0EF3B732C}"/>
</file>

<file path=customXml/itemProps2.xml><?xml version="1.0" encoding="utf-8"?>
<ds:datastoreItem xmlns:ds="http://schemas.openxmlformats.org/officeDocument/2006/customXml" ds:itemID="{9B630936-01C6-4BB8-B04D-892023A9B136}"/>
</file>

<file path=customXml/itemProps3.xml><?xml version="1.0" encoding="utf-8"?>
<ds:datastoreItem xmlns:ds="http://schemas.openxmlformats.org/officeDocument/2006/customXml" ds:itemID="{73FE2826-C76F-4EF5-B099-BA14503AB9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Title</vt:lpstr>
      <vt:lpstr> Scenario 1- Business as Usual</vt:lpstr>
      <vt:lpstr>Scenario 2- Encouraged Growth</vt:lpstr>
      <vt:lpstr>Scenario 3- Accelerated Growth</vt:lpstr>
      <vt:lpstr>GHG Emissions</vt:lpstr>
      <vt:lpstr>Tables</vt:lpstr>
      <vt:lpstr>Sheet1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Gifford</dc:creator>
  <cp:lastModifiedBy>John Gifford</cp:lastModifiedBy>
  <cp:lastPrinted>2016-08-10T05:29:05Z</cp:lastPrinted>
  <dcterms:created xsi:type="dcterms:W3CDTF">2016-05-10T10:35:20Z</dcterms:created>
  <dcterms:modified xsi:type="dcterms:W3CDTF">2016-08-10T08:31:28Z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0x010100F7E924603E54B048A906A0405AF01704</vt:lpwstr>
  </property>
</Properties>
</file>